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40" yWindow="65521" windowWidth="21375" windowHeight="12165" tabRatio="816" activeTab="1"/>
  </bookViews>
  <sheets>
    <sheet name="PP_EF_primjer" sheetId="1" r:id="rId1"/>
    <sheet name="PP_EF_proračun" sheetId="2" r:id="rId2"/>
  </sheets>
  <definedNames/>
  <calcPr fullCalcOnLoad="1"/>
</workbook>
</file>

<file path=xl/sharedStrings.xml><?xml version="1.0" encoding="utf-8"?>
<sst xmlns="http://schemas.openxmlformats.org/spreadsheetml/2006/main" count="132" uniqueCount="57">
  <si>
    <t>spoj</t>
  </si>
  <si>
    <t>vol. %</t>
  </si>
  <si>
    <t>M kg/kmol</t>
  </si>
  <si>
    <t>Ro kg/m3</t>
  </si>
  <si>
    <t>w kg spoj/kg PP</t>
  </si>
  <si>
    <r>
      <t>CO</t>
    </r>
    <r>
      <rPr>
        <vertAlign val="subscript"/>
        <sz val="10"/>
        <rFont val="Arial"/>
        <family val="2"/>
      </rPr>
      <t>2</t>
    </r>
  </si>
  <si>
    <r>
      <t>N</t>
    </r>
    <r>
      <rPr>
        <vertAlign val="subscript"/>
        <sz val="10"/>
        <rFont val="Arial"/>
        <family val="2"/>
      </rPr>
      <t>2</t>
    </r>
  </si>
  <si>
    <r>
      <t>w(C)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kg C/kg spoja</t>
    </r>
  </si>
  <si>
    <r>
      <t>kg C/m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PP</t>
    </r>
  </si>
  <si>
    <t xml:space="preserve"> kg C/kg PP</t>
  </si>
  <si>
    <r>
      <t xml:space="preserve">15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  (288,15 K)</t>
    </r>
  </si>
  <si>
    <t>V=R*T/p</t>
  </si>
  <si>
    <t>uvjeti:</t>
  </si>
  <si>
    <t>suma</t>
  </si>
  <si>
    <t>101325 Pa</t>
  </si>
  <si>
    <r>
      <t>EF (kg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PP)</t>
    </r>
  </si>
  <si>
    <t>Pretvorbeni faktor</t>
  </si>
  <si>
    <t>mas %</t>
  </si>
  <si>
    <r>
      <t>V spoja m</t>
    </r>
    <r>
      <rPr>
        <b/>
        <vertAlign val="superscript"/>
        <sz val="10"/>
        <rFont val="Arial"/>
        <family val="2"/>
      </rPr>
      <t>3</t>
    </r>
  </si>
  <si>
    <t>x (vol. udio)</t>
  </si>
  <si>
    <t>EMISIJSKI FAKTOR:</t>
  </si>
  <si>
    <r>
      <t>CO</t>
    </r>
    <r>
      <rPr>
        <b/>
        <vertAlign val="subscript"/>
        <sz val="10"/>
        <rFont val="Arial"/>
        <family val="2"/>
      </rPr>
      <t>2</t>
    </r>
  </si>
  <si>
    <r>
      <t>N</t>
    </r>
    <r>
      <rPr>
        <b/>
        <vertAlign val="subscript"/>
        <sz val="10"/>
        <rFont val="Arial"/>
        <family val="2"/>
      </rPr>
      <t>2</t>
    </r>
  </si>
  <si>
    <r>
      <t>CH</t>
    </r>
    <r>
      <rPr>
        <b/>
        <vertAlign val="subscript"/>
        <sz val="10"/>
        <rFont val="Arial"/>
        <family val="2"/>
      </rPr>
      <t xml:space="preserve">4 </t>
    </r>
    <r>
      <rPr>
        <b/>
        <sz val="10"/>
        <rFont val="Arial"/>
        <family val="2"/>
      </rPr>
      <t>(C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</si>
  <si>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r>
      <t>C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 xml:space="preserve">6 </t>
    </r>
    <r>
      <rPr>
        <b/>
        <sz val="10"/>
        <rFont val="Arial"/>
        <family val="2"/>
      </rPr>
      <t xml:space="preserve"> (C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</si>
  <si>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C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 xml:space="preserve">8 </t>
    </r>
    <r>
      <rPr>
        <b/>
        <sz val="10"/>
        <rFont val="Arial"/>
        <family val="2"/>
      </rPr>
      <t>(C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</si>
  <si>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C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
(i-C</t>
    </r>
    <r>
      <rPr>
        <b/>
        <vertAlign val="subscript"/>
        <sz val="10"/>
        <rFont val="Arial"/>
        <family val="2"/>
      </rPr>
      <t xml:space="preserve">4 </t>
    </r>
    <r>
      <rPr>
        <b/>
        <sz val="10"/>
        <rFont val="Arial"/>
        <family val="2"/>
      </rPr>
      <t>+ n-C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)</t>
    </r>
  </si>
  <si>
    <r>
      <t>C</t>
    </r>
    <r>
      <rPr>
        <b/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 xml:space="preserve">12
</t>
    </r>
    <r>
      <rPr>
        <b/>
        <sz val="10"/>
        <rFont val="Arial"/>
        <family val="2"/>
      </rPr>
      <t>(i-C</t>
    </r>
    <r>
      <rPr>
        <b/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 xml:space="preserve"> + n-C</t>
    </r>
    <r>
      <rPr>
        <b/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>)</t>
    </r>
  </si>
  <si>
    <t>Hd</t>
  </si>
  <si>
    <r>
      <t xml:space="preserve">Mjerenja se provode pri standardnim uvjetima (1013,25 mbar, 15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C) pa se molarni volumen izračunava prema izrazu: V = R*T/p</t>
    </r>
  </si>
  <si>
    <r>
      <t>MJ/m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</si>
  <si>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/kmol</t>
    </r>
  </si>
  <si>
    <t>w (maseni udio)</t>
  </si>
  <si>
    <r>
      <t>EF (t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/TJ)</t>
    </r>
  </si>
  <si>
    <t>donja ogrjevna vrijednost za standardne uvjete očitana s laboratorijske analize (fakture)</t>
  </si>
  <si>
    <t>vrijedi i u slučaju volumnih i u slučaju masenih udjela</t>
  </si>
  <si>
    <r>
      <t>kg/m</t>
    </r>
    <r>
      <rPr>
        <vertAlign val="superscript"/>
        <sz val="10"/>
        <rFont val="Arial"/>
        <family val="2"/>
      </rPr>
      <t>3</t>
    </r>
  </si>
  <si>
    <t>gustoća plina</t>
  </si>
  <si>
    <t xml:space="preserve"> PRORAČUN EMISIJSKOG FAKTORA ZA PLIN</t>
  </si>
  <si>
    <r>
      <t xml:space="preserve">Zadani </t>
    </r>
    <r>
      <rPr>
        <b/>
        <sz val="10"/>
        <rFont val="Arial"/>
        <family val="2"/>
      </rPr>
      <t>maseni udjeli</t>
    </r>
    <r>
      <rPr>
        <sz val="10"/>
        <rFont val="Arial"/>
        <family val="2"/>
      </rPr>
      <t>: (u zelena polja potrebno je upisati vrijednosti iz laboratorijske analize)</t>
    </r>
  </si>
  <si>
    <r>
      <t xml:space="preserve">Primjer za zadane </t>
    </r>
    <r>
      <rPr>
        <b/>
        <sz val="10"/>
        <rFont val="Arial"/>
        <family val="2"/>
      </rPr>
      <t>masene udjele</t>
    </r>
  </si>
  <si>
    <t>PRIMJER PRORAČUNA EMISIJSKOG FAKTORA ZA PLIN PREMA VOLUMNIM I MASENIM UDJELIMA KOMPONENTI</t>
  </si>
  <si>
    <t>gustoća plina za standardne uvjete očitana s laboratorijske analize</t>
  </si>
  <si>
    <r>
      <t>t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/TJ</t>
    </r>
  </si>
  <si>
    <t>Gustoća (ρ) kg/m3</t>
  </si>
  <si>
    <r>
      <t>C</t>
    </r>
    <r>
      <rPr>
        <b/>
        <vertAlign val="subscript"/>
        <sz val="10"/>
        <rFont val="Arial"/>
        <family val="2"/>
      </rPr>
      <t>6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 xml:space="preserve">14
</t>
    </r>
    <r>
      <rPr>
        <b/>
        <sz val="10"/>
        <rFont val="Arial"/>
        <family val="2"/>
      </rPr>
      <t>(C6+)</t>
    </r>
  </si>
  <si>
    <r>
      <t>C</t>
    </r>
    <r>
      <rPr>
        <b/>
        <vertAlign val="subscript"/>
        <sz val="10"/>
        <rFont val="Arial"/>
        <family val="2"/>
      </rPr>
      <t>6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 xml:space="preserve">14
</t>
    </r>
    <r>
      <rPr>
        <b/>
        <sz val="10"/>
        <rFont val="Arial"/>
        <family val="2"/>
      </rPr>
      <t>(C6 + )</t>
    </r>
  </si>
  <si>
    <r>
      <t>Udio ugljika u prirodnom plinu (kg C/m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PP) izračunava se iz udjela CH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, C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6</t>
    </r>
    <r>
      <rPr>
        <b/>
        <sz val="10"/>
        <rFont val="Arial"/>
        <family val="2"/>
      </rPr>
      <t>, C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8</t>
    </r>
    <r>
      <rPr>
        <b/>
        <sz val="10"/>
        <rFont val="Arial"/>
        <family val="2"/>
      </rPr>
      <t>, C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>, C</t>
    </r>
    <r>
      <rPr>
        <b/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12</t>
    </r>
    <r>
      <rPr>
        <b/>
        <sz val="10"/>
        <rFont val="Arial"/>
        <family val="2"/>
      </rPr>
      <t>, C</t>
    </r>
    <r>
      <rPr>
        <b/>
        <vertAlign val="subscript"/>
        <sz val="10"/>
        <rFont val="Arial"/>
        <family val="2"/>
      </rPr>
      <t>6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14</t>
    </r>
    <r>
      <rPr>
        <b/>
        <sz val="10"/>
        <rFont val="Arial"/>
        <family val="2"/>
      </rPr>
      <t>,</t>
    </r>
    <r>
      <rPr>
        <b/>
        <vertAlign val="subscript"/>
        <sz val="10"/>
        <rFont val="Arial"/>
        <family val="2"/>
      </rPr>
      <t xml:space="preserve"> </t>
    </r>
    <r>
      <rPr>
        <b/>
        <sz val="10"/>
        <rFont val="Arial"/>
        <family val="2"/>
      </rP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i 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u prirodnom plinu. </t>
    </r>
  </si>
  <si>
    <t xml:space="preserve">Napomena: </t>
  </si>
  <si>
    <r>
      <t xml:space="preserve">Primjer za zadane </t>
    </r>
    <r>
      <rPr>
        <b/>
        <sz val="10"/>
        <rFont val="Arial"/>
        <family val="2"/>
      </rPr>
      <t xml:space="preserve">volumne udjele </t>
    </r>
    <r>
      <rPr>
        <b/>
        <sz val="10"/>
        <color indexed="10"/>
        <rFont val="Arial"/>
        <family val="2"/>
      </rPr>
      <t>(uz pretpostavku da je vol.%=mol.%)</t>
    </r>
  </si>
  <si>
    <r>
      <t xml:space="preserve">molarni volumen </t>
    </r>
    <r>
      <rPr>
        <sz val="10"/>
        <color indexed="10"/>
        <rFont val="Arial"/>
        <family val="2"/>
      </rPr>
      <t>(idealni plin)</t>
    </r>
  </si>
  <si>
    <r>
      <t>molarni volumen (</t>
    </r>
    <r>
      <rPr>
        <sz val="10"/>
        <color indexed="10"/>
        <rFont val="Arial"/>
        <family val="2"/>
      </rPr>
      <t>za idealni plin</t>
    </r>
    <r>
      <rPr>
        <sz val="10"/>
        <rFont val="Arial"/>
        <family val="2"/>
      </rPr>
      <t>)</t>
    </r>
  </si>
  <si>
    <t>x (mol. udio )</t>
  </si>
  <si>
    <t>Gustoća Ro kg/m3</t>
  </si>
  <si>
    <r>
      <t xml:space="preserve">Zadani </t>
    </r>
    <r>
      <rPr>
        <b/>
        <sz val="10"/>
        <rFont val="Arial"/>
        <family val="2"/>
      </rPr>
      <t xml:space="preserve">volumni </t>
    </r>
    <r>
      <rPr>
        <b/>
        <sz val="10"/>
        <rFont val="Arial"/>
        <family val="2"/>
      </rPr>
      <t xml:space="preserve"> udjeli</t>
    </r>
    <r>
      <rPr>
        <sz val="10"/>
        <rFont val="Arial"/>
        <family val="2"/>
      </rPr>
      <t>: (u zelena polja potrebno je upisati vrijednosti iz laboratorijske analize)</t>
    </r>
  </si>
  <si>
    <t>x (mol. udio)</t>
  </si>
  <si>
    <t>Napomena: Pretpostavka vol.%=mol% !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</si>
</sst>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00"/>
    <numFmt numFmtId="169" formatCode="0.000"/>
    <numFmt numFmtId="170" formatCode="0.0"/>
    <numFmt numFmtId="171" formatCode="#,##0.000"/>
    <numFmt numFmtId="172" formatCode="#,##0.0000"/>
    <numFmt numFmtId="173" formatCode="0.0%"/>
    <numFmt numFmtId="174" formatCode="_-* #,##0.0000\ _k_n_-;\-* #,##0.0000\ _k_n_-;_-* &quot;-&quot;????\ _k_n_-;_-@_-"/>
    <numFmt numFmtId="175" formatCode="#,##0.0000_ ;\-#,##0.0000\ "/>
    <numFmt numFmtId="176" formatCode="0.00000"/>
    <numFmt numFmtId="177" formatCode="0.00000000"/>
    <numFmt numFmtId="178" formatCode="0.0000000"/>
    <numFmt numFmtId="179" formatCode="0.00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8" fillId="0" borderId="0" applyNumberFormat="0" applyFont="0" applyFill="0" applyBorder="0" applyProtection="0">
      <alignment horizontal="left" vertical="center" indent="5"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1" fontId="9" fillId="26" borderId="1">
      <alignment horizontal="right" vertical="center"/>
      <protection/>
    </xf>
    <xf numFmtId="171" fontId="9" fillId="26" borderId="2">
      <alignment horizontal="right" vertical="center"/>
      <protection/>
    </xf>
    <xf numFmtId="0" fontId="36" fillId="27" borderId="0" applyNumberFormat="0" applyBorder="0" applyAlignment="0" applyProtection="0"/>
    <xf numFmtId="0" fontId="37" fillId="28" borderId="3" applyNumberFormat="0" applyAlignment="0" applyProtection="0"/>
    <xf numFmtId="0" fontId="38" fillId="29" borderId="4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9" fillId="0" borderId="0" applyNumberFormat="0">
      <alignment horizontal="right"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5">
      <alignment horizontal="left" vertical="center" wrapText="1" indent="2"/>
      <protection/>
    </xf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1" borderId="3" applyNumberFormat="0" applyAlignment="0" applyProtection="0"/>
    <xf numFmtId="171" fontId="10" fillId="0" borderId="0" applyBorder="0">
      <alignment horizontal="right" vertical="center"/>
      <protection/>
    </xf>
    <xf numFmtId="0" fontId="10" fillId="0" borderId="9">
      <alignment horizontal="right" vertical="center"/>
      <protection/>
    </xf>
    <xf numFmtId="0" fontId="45" fillId="0" borderId="10" applyNumberFormat="0" applyFill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Protection="0">
      <alignment horizontal="left" vertical="center"/>
    </xf>
    <xf numFmtId="0" fontId="8" fillId="33" borderId="0" applyNumberFormat="0" applyFont="0" applyBorder="0" applyAlignment="0" applyProtection="0"/>
    <xf numFmtId="0" fontId="0" fillId="34" borderId="11" applyNumberFormat="0" applyFont="0" applyAlignment="0" applyProtection="0"/>
    <xf numFmtId="0" fontId="0" fillId="0" borderId="0">
      <alignment/>
      <protection/>
    </xf>
    <xf numFmtId="0" fontId="47" fillId="28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171" fontId="10" fillId="0" borderId="0">
      <alignment/>
      <protection/>
    </xf>
  </cellStyleXfs>
  <cellXfs count="164">
    <xf numFmtId="0" fontId="0" fillId="0" borderId="0" xfId="0" applyAlignment="1">
      <alignment/>
    </xf>
    <xf numFmtId="0" fontId="4" fillId="0" borderId="0" xfId="69" applyFont="1">
      <alignment/>
      <protection/>
    </xf>
    <xf numFmtId="0" fontId="0" fillId="0" borderId="0" xfId="69">
      <alignment/>
      <protection/>
    </xf>
    <xf numFmtId="0" fontId="0" fillId="0" borderId="0" xfId="69" applyAlignment="1">
      <alignment horizontal="center"/>
      <protection/>
    </xf>
    <xf numFmtId="0" fontId="0" fillId="0" borderId="0" xfId="69" applyFill="1">
      <alignment/>
      <protection/>
    </xf>
    <xf numFmtId="0" fontId="0" fillId="0" borderId="0" xfId="0" applyAlignment="1">
      <alignment/>
    </xf>
    <xf numFmtId="173" fontId="0" fillId="0" borderId="0" xfId="71" applyNumberFormat="1" applyFont="1" applyFill="1" applyAlignment="1">
      <alignment horizontal="center"/>
    </xf>
    <xf numFmtId="0" fontId="0" fillId="0" borderId="0" xfId="69" applyFont="1">
      <alignment/>
      <protection/>
    </xf>
    <xf numFmtId="0" fontId="0" fillId="0" borderId="0" xfId="69" applyFont="1" applyAlignment="1">
      <alignment horizontal="right"/>
      <protection/>
    </xf>
    <xf numFmtId="0" fontId="0" fillId="0" borderId="0" xfId="69" applyAlignment="1">
      <alignment horizontal="left"/>
      <protection/>
    </xf>
    <xf numFmtId="0" fontId="4" fillId="0" borderId="0" xfId="69" applyFont="1" applyAlignment="1">
      <alignment horizontal="left"/>
      <protection/>
    </xf>
    <xf numFmtId="0" fontId="4" fillId="0" borderId="0" xfId="0" applyFont="1" applyAlignment="1">
      <alignment/>
    </xf>
    <xf numFmtId="0" fontId="4" fillId="0" borderId="0" xfId="69" applyFont="1" applyFill="1" applyAlignment="1">
      <alignment horizontal="left"/>
      <protection/>
    </xf>
    <xf numFmtId="0" fontId="4" fillId="35" borderId="0" xfId="69" applyFont="1" applyFill="1" applyAlignment="1">
      <alignment horizontal="center"/>
      <protection/>
    </xf>
    <xf numFmtId="168" fontId="0" fillId="0" borderId="0" xfId="69" applyNumberFormat="1" applyFill="1" applyBorder="1" applyAlignment="1">
      <alignment horizontal="center"/>
      <protection/>
    </xf>
    <xf numFmtId="0" fontId="4" fillId="0" borderId="0" xfId="69" applyFont="1" applyFill="1" applyBorder="1" applyAlignment="1">
      <alignment horizontal="center"/>
      <protection/>
    </xf>
    <xf numFmtId="0" fontId="0" fillId="36" borderId="1" xfId="69" applyFont="1" applyFill="1" applyBorder="1" applyAlignment="1">
      <alignment horizontal="center"/>
      <protection/>
    </xf>
    <xf numFmtId="168" fontId="0" fillId="0" borderId="1" xfId="69" applyNumberFormat="1" applyBorder="1" applyAlignment="1">
      <alignment horizontal="center"/>
      <protection/>
    </xf>
    <xf numFmtId="0" fontId="4" fillId="37" borderId="1" xfId="69" applyFont="1" applyFill="1" applyBorder="1" applyAlignment="1">
      <alignment horizontal="center"/>
      <protection/>
    </xf>
    <xf numFmtId="0" fontId="0" fillId="37" borderId="1" xfId="69" applyFill="1" applyBorder="1" applyAlignment="1">
      <alignment horizontal="center"/>
      <protection/>
    </xf>
    <xf numFmtId="168" fontId="0" fillId="37" borderId="1" xfId="69" applyNumberFormat="1" applyFill="1" applyBorder="1" applyAlignment="1">
      <alignment horizontal="center"/>
      <protection/>
    </xf>
    <xf numFmtId="168" fontId="0" fillId="38" borderId="1" xfId="69" applyNumberFormat="1" applyFill="1" applyBorder="1" applyAlignment="1">
      <alignment horizontal="center"/>
      <protection/>
    </xf>
    <xf numFmtId="174" fontId="0" fillId="0" borderId="0" xfId="69" applyNumberFormat="1" applyFill="1" applyBorder="1" applyAlignment="1" applyProtection="1">
      <alignment horizontal="center" vertical="center"/>
      <protection locked="0"/>
    </xf>
    <xf numFmtId="168" fontId="4" fillId="0" borderId="0" xfId="69" applyNumberFormat="1" applyFont="1" applyFill="1" applyAlignment="1">
      <alignment horizontal="center"/>
      <protection/>
    </xf>
    <xf numFmtId="1" fontId="0" fillId="0" borderId="0" xfId="69" applyNumberFormat="1" applyFill="1" applyBorder="1" applyAlignment="1">
      <alignment horizontal="center"/>
      <protection/>
    </xf>
    <xf numFmtId="0" fontId="0" fillId="0" borderId="0" xfId="69" applyFill="1" applyBorder="1" applyAlignment="1">
      <alignment horizontal="center"/>
      <protection/>
    </xf>
    <xf numFmtId="0" fontId="4" fillId="36" borderId="1" xfId="69" applyFont="1" applyFill="1" applyBorder="1" applyAlignment="1">
      <alignment horizontal="center"/>
      <protection/>
    </xf>
    <xf numFmtId="0" fontId="4" fillId="36" borderId="1" xfId="69" applyFont="1" applyFill="1" applyBorder="1" applyAlignment="1">
      <alignment horizontal="center" wrapText="1"/>
      <protection/>
    </xf>
    <xf numFmtId="0" fontId="4" fillId="36" borderId="1" xfId="69" applyFont="1" applyFill="1" applyBorder="1" applyAlignment="1">
      <alignment horizontal="center" vertical="center" wrapText="1"/>
      <protection/>
    </xf>
    <xf numFmtId="168" fontId="0" fillId="35" borderId="1" xfId="69" applyNumberFormat="1" applyFill="1" applyBorder="1" applyAlignment="1">
      <alignment horizontal="center"/>
      <protection/>
    </xf>
    <xf numFmtId="168" fontId="4" fillId="35" borderId="1" xfId="69" applyNumberFormat="1" applyFont="1" applyFill="1" applyBorder="1" applyAlignment="1">
      <alignment horizontal="center"/>
      <protection/>
    </xf>
    <xf numFmtId="0" fontId="0" fillId="0" borderId="0" xfId="69" applyFont="1" applyAlignment="1">
      <alignment horizontal="left"/>
      <protection/>
    </xf>
    <xf numFmtId="173" fontId="0" fillId="0" borderId="0" xfId="71" applyNumberFormat="1" applyFont="1" applyFill="1" applyAlignment="1">
      <alignment horizontal="right"/>
    </xf>
    <xf numFmtId="2" fontId="0" fillId="0" borderId="0" xfId="69" applyNumberFormat="1" applyFill="1">
      <alignment/>
      <protection/>
    </xf>
    <xf numFmtId="0" fontId="0" fillId="0" borderId="0" xfId="69" applyFont="1" applyFill="1">
      <alignment/>
      <protection/>
    </xf>
    <xf numFmtId="2" fontId="0" fillId="37" borderId="1" xfId="69" applyNumberFormat="1" applyFill="1" applyBorder="1" applyAlignment="1">
      <alignment horizontal="center"/>
      <protection/>
    </xf>
    <xf numFmtId="168" fontId="0" fillId="39" borderId="1" xfId="69" applyNumberFormat="1" applyFill="1" applyBorder="1" applyAlignment="1">
      <alignment horizontal="center"/>
      <protection/>
    </xf>
    <xf numFmtId="169" fontId="4" fillId="35" borderId="1" xfId="69" applyNumberFormat="1" applyFont="1" applyFill="1" applyBorder="1" applyAlignment="1">
      <alignment horizontal="center"/>
      <protection/>
    </xf>
    <xf numFmtId="175" fontId="0" fillId="40" borderId="1" xfId="69" applyNumberFormat="1" applyFill="1" applyBorder="1" applyAlignment="1" applyProtection="1">
      <alignment horizontal="center"/>
      <protection locked="0"/>
    </xf>
    <xf numFmtId="170" fontId="4" fillId="41" borderId="1" xfId="69" applyNumberFormat="1" applyFont="1" applyFill="1" applyBorder="1" applyAlignment="1">
      <alignment horizontal="center"/>
      <protection/>
    </xf>
    <xf numFmtId="169" fontId="4" fillId="35" borderId="14" xfId="69" applyNumberFormat="1" applyFont="1" applyFill="1" applyBorder="1" applyAlignment="1">
      <alignment horizontal="center"/>
      <protection/>
    </xf>
    <xf numFmtId="168" fontId="0" fillId="35" borderId="15" xfId="69" applyNumberFormat="1" applyFill="1" applyBorder="1" applyAlignment="1">
      <alignment horizontal="center"/>
      <protection/>
    </xf>
    <xf numFmtId="168" fontId="0" fillId="35" borderId="16" xfId="69" applyNumberFormat="1" applyFill="1" applyBorder="1" applyAlignment="1">
      <alignment horizontal="center"/>
      <protection/>
    </xf>
    <xf numFmtId="168" fontId="0" fillId="35" borderId="17" xfId="69" applyNumberFormat="1" applyFill="1" applyBorder="1" applyAlignment="1">
      <alignment horizontal="center"/>
      <protection/>
    </xf>
    <xf numFmtId="168" fontId="0" fillId="35" borderId="18" xfId="69" applyNumberFormat="1" applyFill="1" applyBorder="1" applyAlignment="1">
      <alignment horizontal="center"/>
      <protection/>
    </xf>
    <xf numFmtId="168" fontId="0" fillId="35" borderId="19" xfId="69" applyNumberFormat="1" applyFill="1" applyBorder="1" applyAlignment="1">
      <alignment horizontal="center"/>
      <protection/>
    </xf>
    <xf numFmtId="0" fontId="4" fillId="35" borderId="20" xfId="69" applyFont="1" applyFill="1" applyBorder="1" applyAlignment="1">
      <alignment horizontal="center"/>
      <protection/>
    </xf>
    <xf numFmtId="0" fontId="0" fillId="0" borderId="0" xfId="69" applyBorder="1">
      <alignment/>
      <protection/>
    </xf>
    <xf numFmtId="172" fontId="0" fillId="0" borderId="1" xfId="69" applyNumberFormat="1" applyBorder="1" applyAlignment="1">
      <alignment horizontal="center"/>
      <protection/>
    </xf>
    <xf numFmtId="168" fontId="0" fillId="35" borderId="21" xfId="69" applyNumberFormat="1" applyFill="1" applyBorder="1" applyAlignment="1">
      <alignment horizontal="center"/>
      <protection/>
    </xf>
    <xf numFmtId="0" fontId="4" fillId="35" borderId="22" xfId="69" applyFont="1" applyFill="1" applyBorder="1" applyAlignment="1">
      <alignment horizontal="center"/>
      <protection/>
    </xf>
    <xf numFmtId="0" fontId="4" fillId="35" borderId="1" xfId="69" applyFont="1" applyFill="1" applyBorder="1" applyAlignment="1">
      <alignment horizontal="center"/>
      <protection/>
    </xf>
    <xf numFmtId="0" fontId="4" fillId="35" borderId="23" xfId="69" applyFont="1" applyFill="1" applyBorder="1" applyAlignment="1">
      <alignment horizontal="center"/>
      <protection/>
    </xf>
    <xf numFmtId="0" fontId="4" fillId="35" borderId="19" xfId="69" applyFont="1" applyFill="1" applyBorder="1" applyAlignment="1">
      <alignment horizontal="center"/>
      <protection/>
    </xf>
    <xf numFmtId="0" fontId="0" fillId="0" borderId="24" xfId="69" applyBorder="1">
      <alignment/>
      <protection/>
    </xf>
    <xf numFmtId="0" fontId="0" fillId="0" borderId="20" xfId="69" applyBorder="1">
      <alignment/>
      <protection/>
    </xf>
    <xf numFmtId="0" fontId="0" fillId="0" borderId="23" xfId="69" applyBorder="1">
      <alignment/>
      <protection/>
    </xf>
    <xf numFmtId="0" fontId="0" fillId="0" borderId="16" xfId="69" applyBorder="1">
      <alignment/>
      <protection/>
    </xf>
    <xf numFmtId="0" fontId="0" fillId="0" borderId="24" xfId="69" applyFill="1" applyBorder="1">
      <alignment/>
      <protection/>
    </xf>
    <xf numFmtId="0" fontId="0" fillId="0" borderId="25" xfId="69" applyBorder="1">
      <alignment/>
      <protection/>
    </xf>
    <xf numFmtId="0" fontId="0" fillId="0" borderId="26" xfId="69" applyBorder="1">
      <alignment/>
      <protection/>
    </xf>
    <xf numFmtId="0" fontId="0" fillId="0" borderId="16" xfId="69" applyFont="1" applyFill="1" applyBorder="1" applyAlignment="1">
      <alignment horizontal="right" vertical="center"/>
      <protection/>
    </xf>
    <xf numFmtId="0" fontId="0" fillId="0" borderId="0" xfId="69" applyFont="1" applyFill="1" applyBorder="1" applyAlignment="1">
      <alignment horizontal="left" vertical="center"/>
      <protection/>
    </xf>
    <xf numFmtId="170" fontId="14" fillId="41" borderId="27" xfId="69" applyNumberFormat="1" applyFont="1" applyFill="1" applyBorder="1" applyAlignment="1">
      <alignment horizontal="center"/>
      <protection/>
    </xf>
    <xf numFmtId="0" fontId="0" fillId="0" borderId="26" xfId="69" applyFill="1" applyBorder="1" applyAlignment="1">
      <alignment horizontal="center"/>
      <protection/>
    </xf>
    <xf numFmtId="168" fontId="0" fillId="0" borderId="28" xfId="69" applyNumberFormat="1" applyFill="1" applyBorder="1" applyAlignment="1">
      <alignment horizontal="center"/>
      <protection/>
    </xf>
    <xf numFmtId="0" fontId="4" fillId="41" borderId="29" xfId="69" applyFont="1" applyFill="1" applyBorder="1" applyAlignment="1">
      <alignment horizontal="center"/>
      <protection/>
    </xf>
    <xf numFmtId="2" fontId="0" fillId="42" borderId="1" xfId="69" applyNumberFormat="1" applyFill="1" applyBorder="1" applyAlignment="1" applyProtection="1">
      <alignment horizontal="center"/>
      <protection locked="0"/>
    </xf>
    <xf numFmtId="169" fontId="0" fillId="42" borderId="1" xfId="69" applyNumberFormat="1" applyFill="1" applyBorder="1" applyAlignment="1" applyProtection="1">
      <alignment horizontal="center"/>
      <protection locked="0"/>
    </xf>
    <xf numFmtId="168" fontId="0" fillId="42" borderId="14" xfId="69" applyNumberFormat="1" applyFill="1" applyBorder="1" applyAlignment="1" applyProtection="1">
      <alignment horizontal="center" vertical="center"/>
      <protection locked="0"/>
    </xf>
    <xf numFmtId="169" fontId="0" fillId="42" borderId="1" xfId="69" applyNumberFormat="1" applyFill="1" applyBorder="1" applyAlignment="1" applyProtection="1">
      <alignment horizontal="center"/>
      <protection/>
    </xf>
    <xf numFmtId="2" fontId="0" fillId="42" borderId="1" xfId="69" applyNumberFormat="1" applyFill="1" applyBorder="1" applyAlignment="1" applyProtection="1">
      <alignment horizontal="center"/>
      <protection/>
    </xf>
    <xf numFmtId="168" fontId="0" fillId="42" borderId="14" xfId="69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69" applyProtection="1">
      <alignment/>
      <protection/>
    </xf>
    <xf numFmtId="0" fontId="4" fillId="0" borderId="0" xfId="69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69" applyFont="1" applyProtection="1">
      <alignment/>
      <protection/>
    </xf>
    <xf numFmtId="0" fontId="0" fillId="0" borderId="0" xfId="69" applyFont="1" applyAlignment="1" applyProtection="1">
      <alignment horizontal="left"/>
      <protection/>
    </xf>
    <xf numFmtId="0" fontId="0" fillId="0" borderId="0" xfId="69" applyAlignment="1" applyProtection="1">
      <alignment horizontal="left"/>
      <protection/>
    </xf>
    <xf numFmtId="0" fontId="4" fillId="0" borderId="0" xfId="69" applyFont="1" applyFill="1" applyAlignment="1" applyProtection="1">
      <alignment horizontal="left"/>
      <protection/>
    </xf>
    <xf numFmtId="0" fontId="0" fillId="0" borderId="0" xfId="69" applyFont="1" applyAlignment="1" applyProtection="1">
      <alignment horizontal="right"/>
      <protection/>
    </xf>
    <xf numFmtId="0" fontId="0" fillId="0" borderId="0" xfId="69" applyFont="1" applyProtection="1">
      <alignment/>
      <protection/>
    </xf>
    <xf numFmtId="0" fontId="0" fillId="0" borderId="0" xfId="69" applyAlignment="1" applyProtection="1">
      <alignment horizontal="center"/>
      <protection/>
    </xf>
    <xf numFmtId="173" fontId="0" fillId="0" borderId="0" xfId="71" applyNumberFormat="1" applyFont="1" applyFill="1" applyAlignment="1" applyProtection="1">
      <alignment horizontal="right"/>
      <protection/>
    </xf>
    <xf numFmtId="2" fontId="0" fillId="0" borderId="0" xfId="69" applyNumberFormat="1" applyFill="1" applyProtection="1">
      <alignment/>
      <protection/>
    </xf>
    <xf numFmtId="0" fontId="0" fillId="0" borderId="0" xfId="69" applyFont="1" applyFill="1" applyProtection="1">
      <alignment/>
      <protection/>
    </xf>
    <xf numFmtId="173" fontId="0" fillId="0" borderId="0" xfId="71" applyNumberFormat="1" applyFont="1" applyFill="1" applyAlignment="1" applyProtection="1">
      <alignment horizontal="center"/>
      <protection/>
    </xf>
    <xf numFmtId="0" fontId="0" fillId="0" borderId="0" xfId="69" applyBorder="1" applyProtection="1">
      <alignment/>
      <protection/>
    </xf>
    <xf numFmtId="0" fontId="0" fillId="43" borderId="22" xfId="69" applyFont="1" applyFill="1" applyBorder="1" applyAlignment="1" applyProtection="1">
      <alignment horizontal="left"/>
      <protection/>
    </xf>
    <xf numFmtId="0" fontId="0" fillId="43" borderId="30" xfId="69" applyFont="1" applyFill="1" applyBorder="1" applyAlignment="1" applyProtection="1">
      <alignment horizontal="left"/>
      <protection/>
    </xf>
    <xf numFmtId="0" fontId="0" fillId="43" borderId="22" xfId="69" applyFont="1" applyFill="1" applyBorder="1" applyAlignment="1" applyProtection="1">
      <alignment horizontal="left"/>
      <protection/>
    </xf>
    <xf numFmtId="0" fontId="0" fillId="0" borderId="0" xfId="69" applyFont="1" applyFill="1" applyBorder="1" applyAlignment="1" applyProtection="1">
      <alignment horizontal="left"/>
      <protection/>
    </xf>
    <xf numFmtId="0" fontId="0" fillId="0" borderId="20" xfId="69" applyBorder="1" applyProtection="1">
      <alignment/>
      <protection/>
    </xf>
    <xf numFmtId="0" fontId="0" fillId="0" borderId="0" xfId="69" applyFill="1" applyProtection="1">
      <alignment/>
      <protection/>
    </xf>
    <xf numFmtId="0" fontId="4" fillId="35" borderId="23" xfId="69" applyFont="1" applyFill="1" applyBorder="1" applyAlignment="1" applyProtection="1">
      <alignment horizontal="center"/>
      <protection/>
    </xf>
    <xf numFmtId="0" fontId="4" fillId="35" borderId="19" xfId="69" applyFont="1" applyFill="1" applyBorder="1" applyAlignment="1" applyProtection="1">
      <alignment horizontal="center"/>
      <protection/>
    </xf>
    <xf numFmtId="0" fontId="4" fillId="35" borderId="0" xfId="69" applyFont="1" applyFill="1" applyAlignment="1" applyProtection="1">
      <alignment horizontal="center"/>
      <protection/>
    </xf>
    <xf numFmtId="0" fontId="4" fillId="35" borderId="20" xfId="69" applyFont="1" applyFill="1" applyBorder="1" applyAlignment="1" applyProtection="1">
      <alignment horizontal="center"/>
      <protection/>
    </xf>
    <xf numFmtId="0" fontId="0" fillId="0" borderId="24" xfId="69" applyBorder="1" applyProtection="1">
      <alignment/>
      <protection/>
    </xf>
    <xf numFmtId="176" fontId="0" fillId="0" borderId="0" xfId="69" applyNumberFormat="1" applyProtection="1">
      <alignment/>
      <protection/>
    </xf>
    <xf numFmtId="0" fontId="4" fillId="36" borderId="1" xfId="69" applyFont="1" applyFill="1" applyBorder="1" applyAlignment="1" applyProtection="1">
      <alignment horizontal="center"/>
      <protection/>
    </xf>
    <xf numFmtId="168" fontId="0" fillId="0" borderId="1" xfId="69" applyNumberFormat="1" applyBorder="1" applyAlignment="1" applyProtection="1">
      <alignment horizontal="center"/>
      <protection/>
    </xf>
    <xf numFmtId="168" fontId="0" fillId="39" borderId="1" xfId="69" applyNumberFormat="1" applyFill="1" applyBorder="1" applyAlignment="1" applyProtection="1">
      <alignment horizontal="center"/>
      <protection/>
    </xf>
    <xf numFmtId="175" fontId="0" fillId="40" borderId="1" xfId="69" applyNumberFormat="1" applyFill="1" applyBorder="1" applyAlignment="1" applyProtection="1">
      <alignment horizontal="center"/>
      <protection/>
    </xf>
    <xf numFmtId="168" fontId="0" fillId="38" borderId="1" xfId="69" applyNumberFormat="1" applyFill="1" applyBorder="1" applyAlignment="1" applyProtection="1">
      <alignment horizontal="center"/>
      <protection/>
    </xf>
    <xf numFmtId="168" fontId="0" fillId="35" borderId="1" xfId="69" applyNumberFormat="1" applyFill="1" applyBorder="1" applyAlignment="1" applyProtection="1">
      <alignment horizontal="center"/>
      <protection/>
    </xf>
    <xf numFmtId="168" fontId="0" fillId="35" borderId="15" xfId="69" applyNumberFormat="1" applyFill="1" applyBorder="1" applyAlignment="1" applyProtection="1">
      <alignment horizontal="center"/>
      <protection/>
    </xf>
    <xf numFmtId="168" fontId="0" fillId="35" borderId="18" xfId="69" applyNumberFormat="1" applyFill="1" applyBorder="1" applyAlignment="1" applyProtection="1">
      <alignment horizontal="center"/>
      <protection/>
    </xf>
    <xf numFmtId="168" fontId="0" fillId="35" borderId="16" xfId="69" applyNumberFormat="1" applyFill="1" applyBorder="1" applyAlignment="1" applyProtection="1">
      <alignment horizontal="center"/>
      <protection/>
    </xf>
    <xf numFmtId="168" fontId="0" fillId="35" borderId="17" xfId="69" applyNumberFormat="1" applyFill="1" applyBorder="1" applyAlignment="1" applyProtection="1">
      <alignment horizontal="center"/>
      <protection/>
    </xf>
    <xf numFmtId="0" fontId="4" fillId="36" borderId="1" xfId="69" applyFont="1" applyFill="1" applyBorder="1" applyAlignment="1" applyProtection="1">
      <alignment horizontal="center" wrapText="1"/>
      <protection/>
    </xf>
    <xf numFmtId="0" fontId="4" fillId="36" borderId="1" xfId="69" applyFont="1" applyFill="1" applyBorder="1" applyAlignment="1" applyProtection="1">
      <alignment horizontal="center" vertical="center" wrapText="1"/>
      <protection/>
    </xf>
    <xf numFmtId="168" fontId="0" fillId="35" borderId="19" xfId="69" applyNumberFormat="1" applyFill="1" applyBorder="1" applyAlignment="1" applyProtection="1">
      <alignment horizontal="center"/>
      <protection/>
    </xf>
    <xf numFmtId="0" fontId="4" fillId="37" borderId="1" xfId="69" applyFont="1" applyFill="1" applyBorder="1" applyAlignment="1" applyProtection="1">
      <alignment horizontal="center"/>
      <protection/>
    </xf>
    <xf numFmtId="2" fontId="0" fillId="37" borderId="1" xfId="69" applyNumberFormat="1" applyFill="1" applyBorder="1" applyAlignment="1" applyProtection="1">
      <alignment horizontal="center"/>
      <protection/>
    </xf>
    <xf numFmtId="0" fontId="0" fillId="37" borderId="1" xfId="69" applyFill="1" applyBorder="1" applyAlignment="1" applyProtection="1">
      <alignment horizontal="center"/>
      <protection/>
    </xf>
    <xf numFmtId="168" fontId="0" fillId="37" borderId="1" xfId="69" applyNumberFormat="1" applyFill="1" applyBorder="1" applyAlignment="1" applyProtection="1">
      <alignment horizontal="center"/>
      <protection/>
    </xf>
    <xf numFmtId="168" fontId="4" fillId="35" borderId="1" xfId="69" applyNumberFormat="1" applyFont="1" applyFill="1" applyBorder="1" applyAlignment="1" applyProtection="1">
      <alignment horizontal="center"/>
      <protection/>
    </xf>
    <xf numFmtId="169" fontId="4" fillId="35" borderId="1" xfId="69" applyNumberFormat="1" applyFont="1" applyFill="1" applyBorder="1" applyAlignment="1" applyProtection="1">
      <alignment horizontal="center"/>
      <protection/>
    </xf>
    <xf numFmtId="169" fontId="4" fillId="35" borderId="14" xfId="69" applyNumberFormat="1" applyFont="1" applyFill="1" applyBorder="1" applyAlignment="1" applyProtection="1">
      <alignment horizontal="center"/>
      <protection/>
    </xf>
    <xf numFmtId="170" fontId="4" fillId="41" borderId="1" xfId="69" applyNumberFormat="1" applyFont="1" applyFill="1" applyBorder="1" applyAlignment="1" applyProtection="1">
      <alignment horizontal="center"/>
      <protection/>
    </xf>
    <xf numFmtId="0" fontId="4" fillId="0" borderId="0" xfId="69" applyFont="1" applyFill="1" applyBorder="1" applyAlignment="1" applyProtection="1">
      <alignment horizontal="center"/>
      <protection/>
    </xf>
    <xf numFmtId="1" fontId="0" fillId="0" borderId="0" xfId="69" applyNumberFormat="1" applyFill="1" applyBorder="1" applyAlignment="1" applyProtection="1">
      <alignment horizontal="center"/>
      <protection/>
    </xf>
    <xf numFmtId="0" fontId="0" fillId="0" borderId="0" xfId="69" applyFill="1" applyBorder="1" applyAlignment="1" applyProtection="1">
      <alignment horizontal="center"/>
      <protection/>
    </xf>
    <xf numFmtId="0" fontId="0" fillId="0" borderId="25" xfId="69" applyFill="1" applyBorder="1" applyAlignment="1" applyProtection="1">
      <alignment horizontal="center"/>
      <protection/>
    </xf>
    <xf numFmtId="168" fontId="0" fillId="0" borderId="0" xfId="69" applyNumberFormat="1" applyFill="1" applyBorder="1" applyAlignment="1" applyProtection="1">
      <alignment horizontal="center"/>
      <protection/>
    </xf>
    <xf numFmtId="168" fontId="4" fillId="0" borderId="0" xfId="69" applyNumberFormat="1" applyFont="1" applyFill="1" applyAlignment="1" applyProtection="1">
      <alignment horizontal="center"/>
      <protection/>
    </xf>
    <xf numFmtId="170" fontId="14" fillId="41" borderId="27" xfId="69" applyNumberFormat="1" applyFont="1" applyFill="1" applyBorder="1" applyAlignment="1" applyProtection="1">
      <alignment horizontal="center"/>
      <protection/>
    </xf>
    <xf numFmtId="0" fontId="4" fillId="41" borderId="24" xfId="69" applyFont="1" applyFill="1" applyBorder="1" applyAlignment="1" applyProtection="1">
      <alignment horizontal="center"/>
      <protection/>
    </xf>
    <xf numFmtId="168" fontId="0" fillId="0" borderId="28" xfId="69" applyNumberFormat="1" applyFill="1" applyBorder="1" applyAlignment="1" applyProtection="1">
      <alignment horizontal="center"/>
      <protection/>
    </xf>
    <xf numFmtId="0" fontId="0" fillId="0" borderId="26" xfId="69" applyFill="1" applyBorder="1" applyAlignment="1" applyProtection="1">
      <alignment horizontal="center"/>
      <protection/>
    </xf>
    <xf numFmtId="0" fontId="0" fillId="0" borderId="16" xfId="69" applyFont="1" applyFill="1" applyBorder="1" applyAlignment="1" applyProtection="1">
      <alignment horizontal="right" vertical="center"/>
      <protection/>
    </xf>
    <xf numFmtId="0" fontId="0" fillId="0" borderId="0" xfId="69" applyFont="1" applyFill="1" applyBorder="1" applyAlignment="1" applyProtection="1">
      <alignment horizontal="left" vertical="center"/>
      <protection/>
    </xf>
    <xf numFmtId="174" fontId="0" fillId="0" borderId="0" xfId="69" applyNumberFormat="1" applyFill="1" applyBorder="1" applyAlignment="1" applyProtection="1">
      <alignment horizontal="center" vertical="center"/>
      <protection/>
    </xf>
    <xf numFmtId="0" fontId="0" fillId="0" borderId="16" xfId="69" applyBorder="1" applyProtection="1">
      <alignment/>
      <protection/>
    </xf>
    <xf numFmtId="0" fontId="0" fillId="35" borderId="14" xfId="69" applyFont="1" applyFill="1" applyBorder="1" applyAlignment="1" applyProtection="1">
      <alignment horizontal="left"/>
      <protection/>
    </xf>
    <xf numFmtId="0" fontId="0" fillId="0" borderId="0" xfId="69" applyFont="1" applyFill="1" applyBorder="1" applyAlignment="1" applyProtection="1">
      <alignment horizontal="left"/>
      <protection/>
    </xf>
    <xf numFmtId="0" fontId="4" fillId="35" borderId="22" xfId="69" applyFont="1" applyFill="1" applyBorder="1" applyAlignment="1" applyProtection="1">
      <alignment horizontal="center"/>
      <protection/>
    </xf>
    <xf numFmtId="0" fontId="0" fillId="0" borderId="24" xfId="69" applyFill="1" applyBorder="1" applyProtection="1">
      <alignment/>
      <protection/>
    </xf>
    <xf numFmtId="172" fontId="0" fillId="0" borderId="1" xfId="69" applyNumberFormat="1" applyBorder="1" applyAlignment="1" applyProtection="1">
      <alignment horizontal="center"/>
      <protection/>
    </xf>
    <xf numFmtId="175" fontId="0" fillId="0" borderId="1" xfId="69" applyNumberFormat="1" applyFill="1" applyBorder="1" applyAlignment="1" applyProtection="1">
      <alignment horizontal="center"/>
      <protection/>
    </xf>
    <xf numFmtId="0" fontId="0" fillId="36" borderId="1" xfId="69" applyFont="1" applyFill="1" applyBorder="1" applyAlignment="1" applyProtection="1">
      <alignment horizontal="center"/>
      <protection/>
    </xf>
    <xf numFmtId="168" fontId="0" fillId="35" borderId="21" xfId="69" applyNumberFormat="1" applyFill="1" applyBorder="1" applyAlignment="1" applyProtection="1">
      <alignment horizontal="center"/>
      <protection/>
    </xf>
    <xf numFmtId="0" fontId="0" fillId="44" borderId="1" xfId="69" applyFill="1" applyBorder="1" applyAlignment="1" applyProtection="1">
      <alignment horizontal="center"/>
      <protection/>
    </xf>
    <xf numFmtId="0" fontId="0" fillId="0" borderId="25" xfId="69" applyBorder="1" applyProtection="1">
      <alignment/>
      <protection/>
    </xf>
    <xf numFmtId="0" fontId="0" fillId="0" borderId="25" xfId="69" applyFill="1" applyBorder="1" applyProtection="1">
      <alignment/>
      <protection/>
    </xf>
    <xf numFmtId="169" fontId="0" fillId="0" borderId="0" xfId="69" applyNumberFormat="1" applyProtection="1">
      <alignment/>
      <protection/>
    </xf>
    <xf numFmtId="169" fontId="4" fillId="0" borderId="0" xfId="69" applyNumberFormat="1" applyFont="1" applyFill="1" applyBorder="1" applyAlignment="1" applyProtection="1">
      <alignment horizontal="center"/>
      <protection/>
    </xf>
    <xf numFmtId="170" fontId="4" fillId="0" borderId="0" xfId="69" applyNumberFormat="1" applyFont="1" applyFill="1" applyBorder="1" applyAlignment="1" applyProtection="1">
      <alignment horizontal="center"/>
      <protection/>
    </xf>
    <xf numFmtId="0" fontId="4" fillId="41" borderId="31" xfId="69" applyFont="1" applyFill="1" applyBorder="1" applyAlignment="1" applyProtection="1">
      <alignment horizontal="center"/>
      <protection/>
    </xf>
    <xf numFmtId="0" fontId="0" fillId="0" borderId="26" xfId="69" applyBorder="1" applyProtection="1">
      <alignment/>
      <protection/>
    </xf>
    <xf numFmtId="0" fontId="14" fillId="35" borderId="22" xfId="69" applyFont="1" applyFill="1" applyBorder="1" applyAlignment="1" applyProtection="1">
      <alignment horizontal="center" vertical="center"/>
      <protection/>
    </xf>
    <xf numFmtId="0" fontId="14" fillId="35" borderId="32" xfId="69" applyFont="1" applyFill="1" applyBorder="1" applyAlignment="1" applyProtection="1">
      <alignment horizontal="center" vertical="center"/>
      <protection/>
    </xf>
    <xf numFmtId="0" fontId="14" fillId="35" borderId="0" xfId="69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4" fillId="35" borderId="0" xfId="69" applyFont="1" applyFill="1" applyAlignment="1">
      <alignment horizontal="center" vertical="center"/>
      <protection/>
    </xf>
    <xf numFmtId="0" fontId="0" fillId="0" borderId="0" xfId="0" applyAlignment="1">
      <alignment/>
    </xf>
    <xf numFmtId="0" fontId="0" fillId="43" borderId="22" xfId="69" applyFont="1" applyFill="1" applyBorder="1" applyAlignment="1">
      <alignment horizontal="left"/>
      <protection/>
    </xf>
    <xf numFmtId="0" fontId="0" fillId="35" borderId="30" xfId="69" applyFont="1" applyFill="1" applyBorder="1" applyAlignment="1">
      <alignment horizontal="left"/>
      <protection/>
    </xf>
    <xf numFmtId="0" fontId="0" fillId="35" borderId="14" xfId="69" applyFont="1" applyFill="1" applyBorder="1" applyAlignment="1">
      <alignment horizontal="left"/>
      <protection/>
    </xf>
    <xf numFmtId="0" fontId="14" fillId="35" borderId="22" xfId="69" applyFont="1" applyFill="1" applyBorder="1" applyAlignment="1">
      <alignment horizontal="center" vertical="center"/>
      <protection/>
    </xf>
    <xf numFmtId="0" fontId="14" fillId="35" borderId="32" xfId="69" applyFont="1" applyFill="1" applyBorder="1" applyAlignment="1">
      <alignment horizontal="center" vertical="center"/>
      <protection/>
    </xf>
    <xf numFmtId="0" fontId="14" fillId="35" borderId="30" xfId="69" applyFont="1" applyFill="1" applyBorder="1" applyAlignment="1">
      <alignment horizontal="center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5x indented GHG Textfiels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ggOrange_CRFReport-template" xfId="40"/>
    <cellStyle name="AggOrangeRBorder_CRFReport-template" xfId="41"/>
    <cellStyle name="Bad" xfId="42"/>
    <cellStyle name="Calculation" xfId="43"/>
    <cellStyle name="Check Cell" xfId="44"/>
    <cellStyle name="Comma" xfId="45"/>
    <cellStyle name="Comma [0]" xfId="46"/>
    <cellStyle name="Constants" xfId="47"/>
    <cellStyle name="Currency" xfId="48"/>
    <cellStyle name="Currency [0]" xfId="49"/>
    <cellStyle name="CustomizationCells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line" xfId="58"/>
    <cellStyle name="Hyperlink" xfId="59"/>
    <cellStyle name="Input" xfId="60"/>
    <cellStyle name="InputCells" xfId="61"/>
    <cellStyle name="InputCells12_RBBorder" xfId="62"/>
    <cellStyle name="Linked Cell" xfId="63"/>
    <cellStyle name="Neutral" xfId="64"/>
    <cellStyle name="Normal 2" xfId="65"/>
    <cellStyle name="Normal GHG Textfiels Bold" xfId="66"/>
    <cellStyle name="Normal GHG-Shade" xfId="67"/>
    <cellStyle name="Note" xfId="68"/>
    <cellStyle name="Obično_Emisija industrija_1990_2003_novo" xfId="69"/>
    <cellStyle name="Output" xfId="70"/>
    <cellStyle name="Percent" xfId="71"/>
    <cellStyle name="Percent 2" xfId="72"/>
    <cellStyle name="Title" xfId="73"/>
    <cellStyle name="Total" xfId="74"/>
    <cellStyle name="Warning Text" xfId="75"/>
    <cellStyle name="Обычный_CRF2002 (1)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0"/>
  <sheetViews>
    <sheetView zoomScale="70" zoomScaleNormal="70" zoomScalePageLayoutView="0" workbookViewId="0" topLeftCell="A1">
      <selection activeCell="F40" sqref="F40"/>
    </sheetView>
  </sheetViews>
  <sheetFormatPr defaultColWidth="9.140625" defaultRowHeight="12.75"/>
  <cols>
    <col min="1" max="1" width="1.7109375" style="74" customWidth="1"/>
    <col min="2" max="2" width="14.28125" style="74" customWidth="1"/>
    <col min="3" max="3" width="15.8515625" style="74" customWidth="1"/>
    <col min="4" max="4" width="16.421875" style="74" customWidth="1"/>
    <col min="5" max="5" width="14.140625" style="74" customWidth="1"/>
    <col min="6" max="6" width="20.57421875" style="74" customWidth="1"/>
    <col min="7" max="7" width="19.140625" style="74" customWidth="1"/>
    <col min="8" max="8" width="22.140625" style="74" customWidth="1"/>
    <col min="9" max="9" width="18.7109375" style="74" customWidth="1"/>
    <col min="10" max="10" width="22.28125" style="74" bestFit="1" customWidth="1"/>
    <col min="11" max="11" width="21.00390625" style="74" customWidth="1"/>
    <col min="12" max="12" width="21.421875" style="74" customWidth="1"/>
    <col min="13" max="13" width="18.57421875" style="74" customWidth="1"/>
    <col min="14" max="14" width="17.28125" style="74" customWidth="1"/>
    <col min="15" max="15" width="21.28125" style="74" customWidth="1"/>
    <col min="16" max="16" width="23.00390625" style="74" customWidth="1"/>
    <col min="17" max="17" width="21.421875" style="74" customWidth="1"/>
    <col min="18" max="19" width="9.140625" style="74" customWidth="1"/>
    <col min="20" max="20" width="14.8515625" style="74" customWidth="1"/>
    <col min="21" max="21" width="15.140625" style="74" customWidth="1"/>
    <col min="22" max="16384" width="9.140625" style="74" customWidth="1"/>
  </cols>
  <sheetData>
    <row r="2" spans="2:9" ht="15.75">
      <c r="B2" s="154" t="s">
        <v>41</v>
      </c>
      <c r="C2" s="155"/>
      <c r="D2" s="155"/>
      <c r="E2" s="155"/>
      <c r="F2" s="155"/>
      <c r="G2" s="155"/>
      <c r="H2" s="155"/>
      <c r="I2" s="155"/>
    </row>
    <row r="5" spans="2:15" ht="15">
      <c r="B5" s="75" t="s">
        <v>47</v>
      </c>
      <c r="C5" s="76"/>
      <c r="D5" s="76"/>
      <c r="E5" s="76"/>
      <c r="F5" s="76"/>
      <c r="G5" s="76"/>
      <c r="H5" s="76"/>
      <c r="I5" s="76"/>
      <c r="J5" s="76"/>
      <c r="K5" s="73"/>
      <c r="L5" s="73"/>
      <c r="M5" s="73"/>
      <c r="N5" s="73"/>
      <c r="O5" s="73"/>
    </row>
    <row r="6" spans="2:10" ht="14.25">
      <c r="B6" s="75" t="s">
        <v>29</v>
      </c>
      <c r="C6" s="75"/>
      <c r="D6" s="77"/>
      <c r="E6" s="77"/>
      <c r="F6" s="77"/>
      <c r="G6" s="77"/>
      <c r="H6" s="77"/>
      <c r="I6" s="77"/>
      <c r="J6" s="77"/>
    </row>
    <row r="7" spans="2:3" ht="12.75">
      <c r="B7" s="78"/>
      <c r="C7" s="79"/>
    </row>
    <row r="8" spans="2:4" ht="12.75">
      <c r="B8" s="80" t="s">
        <v>12</v>
      </c>
      <c r="C8" s="81" t="s">
        <v>14</v>
      </c>
      <c r="D8" s="82"/>
    </row>
    <row r="9" spans="2:3" ht="14.25">
      <c r="B9" s="83"/>
      <c r="C9" s="81" t="s">
        <v>10</v>
      </c>
    </row>
    <row r="10" spans="3:6" ht="14.25">
      <c r="C10" s="84" t="s">
        <v>11</v>
      </c>
      <c r="D10" s="85">
        <f>((8.314*288.15)/101325)*1000</f>
        <v>23.643514433752774</v>
      </c>
      <c r="E10" s="86" t="s">
        <v>31</v>
      </c>
      <c r="F10" s="86" t="s">
        <v>51</v>
      </c>
    </row>
    <row r="11" spans="3:6" ht="12.75">
      <c r="C11" s="84"/>
      <c r="D11" s="85"/>
      <c r="E11" s="86"/>
      <c r="F11" s="86"/>
    </row>
    <row r="12" spans="3:6" ht="14.25">
      <c r="C12" s="84" t="s">
        <v>28</v>
      </c>
      <c r="D12" s="70">
        <v>34.46</v>
      </c>
      <c r="E12" s="86" t="s">
        <v>30</v>
      </c>
      <c r="F12" s="86" t="s">
        <v>34</v>
      </c>
    </row>
    <row r="13" spans="3:6" ht="12.75">
      <c r="C13" s="87"/>
      <c r="F13" s="82" t="s">
        <v>35</v>
      </c>
    </row>
    <row r="14" spans="3:6" ht="12.75">
      <c r="C14" s="87"/>
      <c r="F14" s="82"/>
    </row>
    <row r="15" spans="2:3" ht="12.75">
      <c r="B15" s="77" t="s">
        <v>48</v>
      </c>
      <c r="C15" s="87"/>
    </row>
    <row r="16" spans="2:3" ht="12.75">
      <c r="B16" s="82"/>
      <c r="C16" s="87"/>
    </row>
    <row r="17" spans="2:3" ht="12.75">
      <c r="B17" s="82"/>
      <c r="C17" s="87"/>
    </row>
    <row r="18" ht="12.75">
      <c r="C18" s="87"/>
    </row>
    <row r="19" spans="1:16" ht="12.75">
      <c r="A19" s="88"/>
      <c r="B19" s="89" t="s">
        <v>49</v>
      </c>
      <c r="C19" s="90"/>
      <c r="D19" s="91"/>
      <c r="E19" s="90"/>
      <c r="F19" s="90"/>
      <c r="G19" s="92"/>
      <c r="H19" s="93"/>
      <c r="I19" s="93"/>
      <c r="J19" s="93"/>
      <c r="K19" s="93"/>
      <c r="L19" s="93"/>
      <c r="M19" s="93"/>
      <c r="P19" s="94"/>
    </row>
    <row r="20" spans="2:16" ht="15">
      <c r="B20" s="95" t="s">
        <v>0</v>
      </c>
      <c r="C20" s="95" t="s">
        <v>1</v>
      </c>
      <c r="D20" s="96" t="s">
        <v>19</v>
      </c>
      <c r="E20" s="96" t="s">
        <v>2</v>
      </c>
      <c r="F20" s="96" t="s">
        <v>44</v>
      </c>
      <c r="G20" s="96" t="s">
        <v>4</v>
      </c>
      <c r="H20" s="97" t="s">
        <v>7</v>
      </c>
      <c r="I20" s="96" t="s">
        <v>9</v>
      </c>
      <c r="J20" s="96" t="s">
        <v>8</v>
      </c>
      <c r="K20" s="96" t="s">
        <v>16</v>
      </c>
      <c r="L20" s="98" t="s">
        <v>15</v>
      </c>
      <c r="M20" s="95" t="s">
        <v>33</v>
      </c>
      <c r="N20" s="99"/>
      <c r="O20" s="100"/>
      <c r="P20" s="94"/>
    </row>
    <row r="21" spans="2:16" ht="14.25">
      <c r="B21" s="101" t="s">
        <v>23</v>
      </c>
      <c r="C21" s="71">
        <v>96.71</v>
      </c>
      <c r="D21" s="102">
        <f aca="true" t="shared" si="0" ref="D21:D28">C21/100</f>
        <v>0.9671</v>
      </c>
      <c r="E21" s="103">
        <v>16.0426</v>
      </c>
      <c r="F21" s="104">
        <f>E21/D10</f>
        <v>0.6785201093919466</v>
      </c>
      <c r="G21" s="102">
        <f aca="true" t="shared" si="1" ref="G21:G28">D21*F21/$F$29</f>
        <v>0.9330921579229249</v>
      </c>
      <c r="H21" s="105">
        <f>12/E21</f>
        <v>0.7480084275616172</v>
      </c>
      <c r="I21" s="102">
        <f aca="true" t="shared" si="2" ref="I21:I27">G21*H21</f>
        <v>0.6979607978180032</v>
      </c>
      <c r="J21" s="106">
        <f aca="true" t="shared" si="3" ref="J21:J28">I21*$F$29</f>
        <v>0.4908407348880742</v>
      </c>
      <c r="K21" s="107"/>
      <c r="L21" s="108"/>
      <c r="M21" s="108"/>
      <c r="P21" s="94"/>
    </row>
    <row r="22" spans="2:16" ht="14.25">
      <c r="B22" s="101" t="s">
        <v>24</v>
      </c>
      <c r="C22" s="71">
        <v>1.7</v>
      </c>
      <c r="D22" s="102">
        <f t="shared" si="0"/>
        <v>0.017</v>
      </c>
      <c r="E22" s="103">
        <v>30.0694</v>
      </c>
      <c r="F22" s="104">
        <f>E22/D10</f>
        <v>1.2717821660672335</v>
      </c>
      <c r="G22" s="102">
        <f t="shared" si="1"/>
        <v>0.030743413386796207</v>
      </c>
      <c r="H22" s="105">
        <f>2*12/E22</f>
        <v>0.798153604661217</v>
      </c>
      <c r="I22" s="102">
        <f t="shared" si="2"/>
        <v>0.024537966214261304</v>
      </c>
      <c r="J22" s="106">
        <f t="shared" si="3"/>
        <v>0.01725631784323702</v>
      </c>
      <c r="K22" s="109"/>
      <c r="L22" s="110"/>
      <c r="M22" s="110"/>
      <c r="P22" s="94"/>
    </row>
    <row r="23" spans="2:16" ht="14.25">
      <c r="B23" s="101" t="s">
        <v>25</v>
      </c>
      <c r="C23" s="71">
        <v>0.38</v>
      </c>
      <c r="D23" s="102">
        <f t="shared" si="0"/>
        <v>0.0038</v>
      </c>
      <c r="E23" s="103">
        <v>44.0962</v>
      </c>
      <c r="F23" s="104">
        <f>E23/D10</f>
        <v>1.8650442227425204</v>
      </c>
      <c r="G23" s="102">
        <f t="shared" si="1"/>
        <v>0.010077740318514156</v>
      </c>
      <c r="H23" s="105">
        <f>3*12/E23</f>
        <v>0.8163968777354964</v>
      </c>
      <c r="I23" s="102">
        <f t="shared" si="2"/>
        <v>0.008227435730664085</v>
      </c>
      <c r="J23" s="106">
        <f t="shared" si="3"/>
        <v>0.005785941865085353</v>
      </c>
      <c r="K23" s="109"/>
      <c r="L23" s="110"/>
      <c r="M23" s="110"/>
      <c r="P23" s="94"/>
    </row>
    <row r="24" spans="2:16" ht="27.75" customHeight="1">
      <c r="B24" s="111" t="s">
        <v>26</v>
      </c>
      <c r="C24" s="71">
        <v>0.11</v>
      </c>
      <c r="D24" s="102">
        <f t="shared" si="0"/>
        <v>0.0011</v>
      </c>
      <c r="E24" s="103">
        <v>58.123</v>
      </c>
      <c r="F24" s="104">
        <f>E24/D10</f>
        <v>2.458306279417807</v>
      </c>
      <c r="G24" s="102">
        <f t="shared" si="1"/>
        <v>0.003845201547300639</v>
      </c>
      <c r="H24" s="105">
        <f>4*12/E24</f>
        <v>0.825834867436299</v>
      </c>
      <c r="I24" s="102">
        <f t="shared" si="2"/>
        <v>0.003175501510080875</v>
      </c>
      <c r="J24" s="106">
        <f t="shared" si="3"/>
        <v>0.0022331705444189084</v>
      </c>
      <c r="K24" s="109"/>
      <c r="L24" s="110"/>
      <c r="M24" s="110"/>
      <c r="P24" s="94"/>
    </row>
    <row r="25" spans="2:13" ht="28.5">
      <c r="B25" s="112" t="s">
        <v>27</v>
      </c>
      <c r="C25" s="71">
        <v>0.03</v>
      </c>
      <c r="D25" s="102">
        <f t="shared" si="0"/>
        <v>0.0003</v>
      </c>
      <c r="E25" s="103">
        <v>72.1498</v>
      </c>
      <c r="F25" s="104">
        <f>E25/D10</f>
        <v>3.051568336093094</v>
      </c>
      <c r="G25" s="102">
        <f t="shared" si="1"/>
        <v>0.0013017715843865517</v>
      </c>
      <c r="H25" s="105">
        <f>5*12/E25</f>
        <v>0.831603136807032</v>
      </c>
      <c r="I25" s="102">
        <f t="shared" si="2"/>
        <v>0.0010825573329821163</v>
      </c>
      <c r="J25" s="106">
        <f t="shared" si="3"/>
        <v>0.0007613081401428096</v>
      </c>
      <c r="K25" s="110"/>
      <c r="L25" s="110"/>
      <c r="M25" s="110"/>
    </row>
    <row r="26" spans="2:13" ht="27">
      <c r="B26" s="112" t="s">
        <v>45</v>
      </c>
      <c r="C26" s="71">
        <v>0.02</v>
      </c>
      <c r="D26" s="102">
        <f t="shared" si="0"/>
        <v>0.0002</v>
      </c>
      <c r="E26" s="103">
        <v>86.1766</v>
      </c>
      <c r="F26" s="104">
        <f>E26/D10</f>
        <v>3.6448303927683803</v>
      </c>
      <c r="G26" s="102">
        <f t="shared" si="1"/>
        <v>0.0010365678917940739</v>
      </c>
      <c r="H26" s="105">
        <f>6*12/E26</f>
        <v>0.8354936258798793</v>
      </c>
      <c r="I26" s="102">
        <f t="shared" si="2"/>
        <v>0.0008660458663856932</v>
      </c>
      <c r="J26" s="106">
        <f t="shared" si="3"/>
        <v>0.0006090465121142478</v>
      </c>
      <c r="K26" s="109"/>
      <c r="L26" s="110"/>
      <c r="M26" s="110"/>
    </row>
    <row r="27" spans="2:13" ht="14.25">
      <c r="B27" s="101" t="s">
        <v>21</v>
      </c>
      <c r="C27" s="71">
        <v>0.23</v>
      </c>
      <c r="D27" s="102">
        <f t="shared" si="0"/>
        <v>0.0023</v>
      </c>
      <c r="E27" s="103">
        <v>44.009</v>
      </c>
      <c r="F27" s="104">
        <f>E27/D10</f>
        <v>1.8613561077524952</v>
      </c>
      <c r="G27" s="102">
        <f t="shared" si="1"/>
        <v>0.006087622835254606</v>
      </c>
      <c r="H27" s="105">
        <f>12/44</f>
        <v>0.2727272727272727</v>
      </c>
      <c r="I27" s="102">
        <f t="shared" si="2"/>
        <v>0.001660260773251256</v>
      </c>
      <c r="J27" s="106">
        <f t="shared" si="3"/>
        <v>0.001167577922135656</v>
      </c>
      <c r="K27" s="109"/>
      <c r="L27" s="110"/>
      <c r="M27" s="110"/>
    </row>
    <row r="28" spans="2:13" ht="14.25">
      <c r="B28" s="101" t="s">
        <v>22</v>
      </c>
      <c r="C28" s="71">
        <v>0.82</v>
      </c>
      <c r="D28" s="102">
        <f t="shared" si="0"/>
        <v>0.008199999999999999</v>
      </c>
      <c r="E28" s="103">
        <v>28.014</v>
      </c>
      <c r="F28" s="104">
        <f>E28/D10</f>
        <v>1.1848492354422595</v>
      </c>
      <c r="G28" s="102">
        <f t="shared" si="1"/>
        <v>0.013815524513028903</v>
      </c>
      <c r="H28" s="105">
        <v>0</v>
      </c>
      <c r="I28" s="102">
        <v>0</v>
      </c>
      <c r="J28" s="106">
        <f t="shared" si="3"/>
        <v>0</v>
      </c>
      <c r="K28" s="109"/>
      <c r="L28" s="113"/>
      <c r="M28" s="110"/>
    </row>
    <row r="29" spans="2:13" ht="15.75" customHeight="1">
      <c r="B29" s="114" t="s">
        <v>13</v>
      </c>
      <c r="C29" s="115">
        <f>SUM(C21:C28)</f>
        <v>99.99999999999999</v>
      </c>
      <c r="D29" s="115">
        <f>SUM(D21:D28)</f>
        <v>0.9999999999999999</v>
      </c>
      <c r="E29" s="116">
        <f>D21*E21+D22*E22+D23*E23+D24*E24+D25*E25+D26*E26+D27*E27+D28*E28</f>
        <v>16.62729488</v>
      </c>
      <c r="F29" s="117">
        <f>SUMPRODUCT(D21:D28*F21:F28)</f>
        <v>0.7032497189277146</v>
      </c>
      <c r="G29" s="117">
        <f>SUM(G21:G28)</f>
        <v>1</v>
      </c>
      <c r="H29" s="117"/>
      <c r="I29" s="117"/>
      <c r="J29" s="118">
        <f>SUM(J21:J27)</f>
        <v>0.5186540977152082</v>
      </c>
      <c r="K29" s="119">
        <v>3.664</v>
      </c>
      <c r="L29" s="120">
        <f>J29*K29</f>
        <v>1.9003486140285228</v>
      </c>
      <c r="M29" s="121">
        <f>1000*L29/D12</f>
        <v>55.1465065011179</v>
      </c>
    </row>
    <row r="30" spans="2:12" s="94" customFormat="1" ht="13.5" thickBot="1">
      <c r="B30" s="122"/>
      <c r="C30" s="123"/>
      <c r="D30" s="124"/>
      <c r="E30" s="125"/>
      <c r="F30" s="126"/>
      <c r="G30" s="126"/>
      <c r="H30" s="126"/>
      <c r="I30" s="126"/>
      <c r="J30" s="127"/>
      <c r="K30" s="127"/>
      <c r="L30" s="127"/>
    </row>
    <row r="31" spans="2:12" s="94" customFormat="1" ht="16.5" thickBot="1">
      <c r="B31" s="152" t="s">
        <v>20</v>
      </c>
      <c r="C31" s="153"/>
      <c r="D31" s="128">
        <f>M29</f>
        <v>55.1465065011179</v>
      </c>
      <c r="E31" s="129" t="s">
        <v>43</v>
      </c>
      <c r="F31" s="130"/>
      <c r="G31" s="126"/>
      <c r="H31" s="126"/>
      <c r="I31" s="126"/>
      <c r="J31" s="127"/>
      <c r="K31" s="127"/>
      <c r="L31" s="127"/>
    </row>
    <row r="32" spans="2:12" s="94" customFormat="1" ht="12.75">
      <c r="B32" s="122"/>
      <c r="C32" s="123"/>
      <c r="D32" s="124"/>
      <c r="E32" s="131"/>
      <c r="F32" s="126"/>
      <c r="G32" s="126"/>
      <c r="H32" s="126"/>
      <c r="I32" s="126"/>
      <c r="J32" s="127"/>
      <c r="K32" s="127"/>
      <c r="L32" s="127"/>
    </row>
    <row r="33" spans="2:12" s="94" customFormat="1" ht="12.75">
      <c r="B33" s="122"/>
      <c r="C33" s="123"/>
      <c r="D33" s="124"/>
      <c r="E33" s="124"/>
      <c r="F33" s="126"/>
      <c r="G33" s="126"/>
      <c r="H33" s="126"/>
      <c r="I33" s="126"/>
      <c r="J33" s="127"/>
      <c r="K33" s="127"/>
      <c r="L33" s="127"/>
    </row>
    <row r="35" spans="3:8" ht="14.25">
      <c r="C35" s="132" t="s">
        <v>37</v>
      </c>
      <c r="D35" s="72">
        <v>0.7047</v>
      </c>
      <c r="E35" s="133" t="s">
        <v>36</v>
      </c>
      <c r="F35" s="86" t="s">
        <v>42</v>
      </c>
      <c r="G35" s="134"/>
      <c r="H35" s="134"/>
    </row>
    <row r="36" ht="12.75">
      <c r="H36" s="134"/>
    </row>
    <row r="37" spans="1:16" ht="12.75">
      <c r="A37" s="135"/>
      <c r="B37" s="89" t="s">
        <v>40</v>
      </c>
      <c r="C37" s="136"/>
      <c r="D37" s="92"/>
      <c r="E37" s="92"/>
      <c r="F37" s="92"/>
      <c r="G37" s="137"/>
      <c r="H37" s="93"/>
      <c r="I37" s="93"/>
      <c r="J37" s="93"/>
      <c r="K37" s="93"/>
      <c r="L37" s="93"/>
      <c r="M37" s="93"/>
      <c r="N37" s="93"/>
      <c r="P37" s="94"/>
    </row>
    <row r="38" spans="1:15" ht="15">
      <c r="A38" s="135"/>
      <c r="B38" s="97" t="s">
        <v>0</v>
      </c>
      <c r="C38" s="138" t="s">
        <v>17</v>
      </c>
      <c r="D38" s="95" t="s">
        <v>32</v>
      </c>
      <c r="E38" s="96" t="s">
        <v>2</v>
      </c>
      <c r="F38" s="96" t="s">
        <v>18</v>
      </c>
      <c r="G38" s="96" t="s">
        <v>52</v>
      </c>
      <c r="H38" s="97" t="s">
        <v>53</v>
      </c>
      <c r="I38" s="95" t="s">
        <v>7</v>
      </c>
      <c r="J38" s="95" t="s">
        <v>9</v>
      </c>
      <c r="K38" s="96" t="s">
        <v>8</v>
      </c>
      <c r="L38" s="98" t="s">
        <v>16</v>
      </c>
      <c r="M38" s="95" t="s">
        <v>15</v>
      </c>
      <c r="N38" s="95" t="s">
        <v>33</v>
      </c>
      <c r="O38" s="139"/>
    </row>
    <row r="39" spans="2:15" ht="14.25">
      <c r="B39" s="101" t="s">
        <v>23</v>
      </c>
      <c r="C39" s="71">
        <v>93.32</v>
      </c>
      <c r="D39" s="140">
        <f aca="true" t="shared" si="4" ref="D39:D46">C39/100</f>
        <v>0.9331999999999999</v>
      </c>
      <c r="E39" s="103">
        <v>16.0426</v>
      </c>
      <c r="F39" s="141">
        <f>D39*$D$10/E39</f>
        <v>1.3753461203033228</v>
      </c>
      <c r="G39" s="102">
        <f>$F39/$F$47</f>
        <v>0.9671428856727708</v>
      </c>
      <c r="H39" s="104">
        <f>E39/$D$10</f>
        <v>0.6785201093919466</v>
      </c>
      <c r="I39" s="105">
        <f>12/E39</f>
        <v>0.7480084275616172</v>
      </c>
      <c r="J39" s="102">
        <f>D39*I39</f>
        <v>0.6980414646005011</v>
      </c>
      <c r="K39" s="106">
        <f>J39*$H$47</f>
        <v>0.49086250102925805</v>
      </c>
      <c r="L39" s="107"/>
      <c r="M39" s="108"/>
      <c r="N39" s="108"/>
      <c r="O39" s="94"/>
    </row>
    <row r="40" spans="2:15" ht="14.25">
      <c r="B40" s="101" t="s">
        <v>24</v>
      </c>
      <c r="C40" s="71">
        <v>3.07</v>
      </c>
      <c r="D40" s="140">
        <f t="shared" si="4"/>
        <v>0.030699999999999998</v>
      </c>
      <c r="E40" s="103">
        <v>30.0694</v>
      </c>
      <c r="F40" s="141">
        <f aca="true" t="shared" si="5" ref="F40:F46">D40*$D$10/E40</f>
        <v>0.024139354064803758</v>
      </c>
      <c r="G40" s="102">
        <f aca="true" t="shared" si="6" ref="G40:G46">$F40/$F$47</f>
        <v>0.01697478489513767</v>
      </c>
      <c r="H40" s="104">
        <f aca="true" t="shared" si="7" ref="H40:H46">E40/$D$10</f>
        <v>1.2717821660672335</v>
      </c>
      <c r="I40" s="105">
        <f>2*12/E40</f>
        <v>0.798153604661217</v>
      </c>
      <c r="J40" s="102">
        <f aca="true" t="shared" si="8" ref="J40:J46">D40*I40</f>
        <v>0.02450331566309936</v>
      </c>
      <c r="K40" s="106">
        <f aca="true" t="shared" si="9" ref="K40:K46">J40*$H$47</f>
        <v>0.01723072255712202</v>
      </c>
      <c r="L40" s="109"/>
      <c r="M40" s="110"/>
      <c r="N40" s="110"/>
      <c r="O40" s="94"/>
    </row>
    <row r="41" spans="2:15" ht="14.25">
      <c r="B41" s="101" t="s">
        <v>25</v>
      </c>
      <c r="C41" s="71">
        <v>1.01</v>
      </c>
      <c r="D41" s="140">
        <f t="shared" si="4"/>
        <v>0.0101</v>
      </c>
      <c r="E41" s="103">
        <v>44.0962</v>
      </c>
      <c r="F41" s="141">
        <f t="shared" si="5"/>
        <v>0.005415421187787224</v>
      </c>
      <c r="G41" s="102">
        <f t="shared" si="6"/>
        <v>0.003808122186388187</v>
      </c>
      <c r="H41" s="104">
        <f t="shared" si="7"/>
        <v>1.8650442227425204</v>
      </c>
      <c r="I41" s="105">
        <f>3*12/E41</f>
        <v>0.8163968777354964</v>
      </c>
      <c r="J41" s="102">
        <f t="shared" si="8"/>
        <v>0.008245608465128514</v>
      </c>
      <c r="K41" s="106">
        <f t="shared" si="9"/>
        <v>0.00579830883831152</v>
      </c>
      <c r="L41" s="109"/>
      <c r="M41" s="110"/>
      <c r="N41" s="110"/>
      <c r="O41" s="94"/>
    </row>
    <row r="42" spans="2:15" ht="28.5">
      <c r="B42" s="111" t="s">
        <v>26</v>
      </c>
      <c r="C42" s="71">
        <v>0.38</v>
      </c>
      <c r="D42" s="140">
        <f t="shared" si="4"/>
        <v>0.0038</v>
      </c>
      <c r="E42" s="103">
        <v>58.123</v>
      </c>
      <c r="F42" s="141">
        <f t="shared" si="5"/>
        <v>0.0015457797231433431</v>
      </c>
      <c r="G42" s="102">
        <f t="shared" si="6"/>
        <v>0.00108699173247066</v>
      </c>
      <c r="H42" s="104">
        <f t="shared" si="7"/>
        <v>2.458306279417807</v>
      </c>
      <c r="I42" s="105">
        <f>4*12/E42</f>
        <v>0.825834867436299</v>
      </c>
      <c r="J42" s="102">
        <f t="shared" si="8"/>
        <v>0.003138172496257936</v>
      </c>
      <c r="K42" s="106">
        <f t="shared" si="9"/>
        <v>0.002206761744527597</v>
      </c>
      <c r="L42" s="109"/>
      <c r="M42" s="110"/>
      <c r="N42" s="110"/>
      <c r="O42" s="94"/>
    </row>
    <row r="43" spans="2:14" ht="28.5">
      <c r="B43" s="112" t="s">
        <v>27</v>
      </c>
      <c r="C43" s="71">
        <v>0.13</v>
      </c>
      <c r="D43" s="140">
        <f t="shared" si="4"/>
        <v>0.0013</v>
      </c>
      <c r="E43" s="103">
        <v>72.1498</v>
      </c>
      <c r="F43" s="141">
        <f t="shared" si="5"/>
        <v>0.0004260104499787748</v>
      </c>
      <c r="G43" s="102">
        <f t="shared" si="6"/>
        <v>0.00029957039165411054</v>
      </c>
      <c r="H43" s="104">
        <f t="shared" si="7"/>
        <v>3.051568336093094</v>
      </c>
      <c r="I43" s="105">
        <f>5*12/E43</f>
        <v>0.831603136807032</v>
      </c>
      <c r="J43" s="102">
        <f t="shared" si="8"/>
        <v>0.0010810840778491416</v>
      </c>
      <c r="K43" s="106">
        <f t="shared" si="9"/>
        <v>0.0007602179257068131</v>
      </c>
      <c r="L43" s="110"/>
      <c r="M43" s="110"/>
      <c r="N43" s="110"/>
    </row>
    <row r="44" spans="2:14" ht="27">
      <c r="B44" s="112" t="s">
        <v>46</v>
      </c>
      <c r="C44" s="71">
        <v>0.1</v>
      </c>
      <c r="D44" s="140">
        <f t="shared" si="4"/>
        <v>0.001</v>
      </c>
      <c r="E44" s="103">
        <v>86.1766</v>
      </c>
      <c r="F44" s="141">
        <f t="shared" si="5"/>
        <v>0.000274361188927769</v>
      </c>
      <c r="G44" s="102">
        <f t="shared" si="6"/>
        <v>0.00019293068708965745</v>
      </c>
      <c r="H44" s="104">
        <f t="shared" si="7"/>
        <v>3.6448303927683803</v>
      </c>
      <c r="I44" s="105">
        <f>5*12/E44</f>
        <v>0.6962446882332327</v>
      </c>
      <c r="J44" s="102">
        <f t="shared" si="8"/>
        <v>0.0006962446882332327</v>
      </c>
      <c r="K44" s="106">
        <f t="shared" si="9"/>
        <v>0.0004895990085490049</v>
      </c>
      <c r="L44" s="109"/>
      <c r="M44" s="110"/>
      <c r="N44" s="110"/>
    </row>
    <row r="45" spans="2:14" ht="15.75">
      <c r="B45" s="142" t="s">
        <v>5</v>
      </c>
      <c r="C45" s="71">
        <v>0.61</v>
      </c>
      <c r="D45" s="140">
        <f t="shared" si="4"/>
        <v>0.0060999999999999995</v>
      </c>
      <c r="E45" s="103">
        <v>44.009</v>
      </c>
      <c r="F45" s="141">
        <f t="shared" si="5"/>
        <v>0.003277180532297755</v>
      </c>
      <c r="G45" s="102">
        <f t="shared" si="6"/>
        <v>0.0023045121443161284</v>
      </c>
      <c r="H45" s="104">
        <f t="shared" si="7"/>
        <v>1.8613561077524952</v>
      </c>
      <c r="I45" s="105">
        <f>12/44</f>
        <v>0.2727272727272727</v>
      </c>
      <c r="J45" s="102">
        <f t="shared" si="8"/>
        <v>0.0016636363636363634</v>
      </c>
      <c r="K45" s="106">
        <f t="shared" si="9"/>
        <v>0.001169868478694352</v>
      </c>
      <c r="L45" s="109"/>
      <c r="M45" s="110"/>
      <c r="N45" s="110"/>
    </row>
    <row r="46" spans="2:14" ht="15.75">
      <c r="B46" s="142" t="s">
        <v>6</v>
      </c>
      <c r="C46" s="71">
        <v>1.38</v>
      </c>
      <c r="D46" s="140">
        <f t="shared" si="4"/>
        <v>0.0138</v>
      </c>
      <c r="E46" s="103">
        <v>28.014</v>
      </c>
      <c r="F46" s="141">
        <f t="shared" si="5"/>
        <v>0.011647051445198411</v>
      </c>
      <c r="G46" s="102">
        <f t="shared" si="6"/>
        <v>0.008190202290172697</v>
      </c>
      <c r="H46" s="104">
        <f t="shared" si="7"/>
        <v>1.1848492354422595</v>
      </c>
      <c r="I46" s="105">
        <v>0</v>
      </c>
      <c r="J46" s="102">
        <f t="shared" si="8"/>
        <v>0</v>
      </c>
      <c r="K46" s="106">
        <f t="shared" si="9"/>
        <v>0</v>
      </c>
      <c r="L46" s="143"/>
      <c r="M46" s="113"/>
      <c r="N46" s="110"/>
    </row>
    <row r="47" spans="2:14" ht="15.75" customHeight="1">
      <c r="B47" s="114" t="s">
        <v>13</v>
      </c>
      <c r="C47" s="115">
        <f>SUM(C39:C46)</f>
        <v>99.99999999999997</v>
      </c>
      <c r="D47" s="115">
        <f>SUM(D39:D46)</f>
        <v>0.9999999999999999</v>
      </c>
      <c r="E47" s="144"/>
      <c r="F47" s="117">
        <f>SUM(F39:F46)</f>
        <v>1.42207127889546</v>
      </c>
      <c r="G47" s="117">
        <f>SUM(G39:G46)</f>
        <v>0.9999999999999999</v>
      </c>
      <c r="H47" s="117">
        <f>SUMPRODUCT(G39:G46*H39:H46)</f>
        <v>0.7031996320020696</v>
      </c>
      <c r="I47" s="117"/>
      <c r="J47" s="117">
        <f>SUM(J39:J46)</f>
        <v>0.7373695263547057</v>
      </c>
      <c r="K47" s="118">
        <f>SUM(K39:K45)</f>
        <v>0.5185179795821695</v>
      </c>
      <c r="L47" s="119">
        <v>3.664</v>
      </c>
      <c r="M47" s="119">
        <f>K47*L47</f>
        <v>1.899849877189069</v>
      </c>
      <c r="N47" s="121">
        <f>1000*M47/D12</f>
        <v>55.13203358064623</v>
      </c>
    </row>
    <row r="48" spans="4:14" ht="13.5" thickBot="1">
      <c r="D48" s="145"/>
      <c r="E48" s="146"/>
      <c r="F48" s="94"/>
      <c r="G48" s="94"/>
      <c r="H48" s="94"/>
      <c r="K48" s="147"/>
      <c r="L48" s="148"/>
      <c r="M48" s="148"/>
      <c r="N48" s="149"/>
    </row>
    <row r="49" spans="2:12" s="94" customFormat="1" ht="16.5" thickBot="1">
      <c r="B49" s="152" t="s">
        <v>20</v>
      </c>
      <c r="C49" s="153"/>
      <c r="D49" s="128">
        <f>N47</f>
        <v>55.13203358064623</v>
      </c>
      <c r="E49" s="150" t="s">
        <v>43</v>
      </c>
      <c r="F49" s="130"/>
      <c r="G49" s="126"/>
      <c r="H49" s="126"/>
      <c r="I49" s="126"/>
      <c r="J49" s="127"/>
      <c r="K49" s="127"/>
      <c r="L49" s="127"/>
    </row>
    <row r="50" spans="4:5" ht="12.75">
      <c r="D50" s="151"/>
      <c r="E50" s="151"/>
    </row>
  </sheetData>
  <sheetProtection password="C14C" sheet="1" objects="1" scenarios="1"/>
  <mergeCells count="3">
    <mergeCell ref="B49:C49"/>
    <mergeCell ref="B31:C31"/>
    <mergeCell ref="B2:I2"/>
  </mergeCells>
  <printOptions/>
  <pageMargins left="0.75" right="0.75" top="1" bottom="1" header="0.5" footer="0.5"/>
  <pageSetup fitToHeight="1" fitToWidth="1" horizontalDpi="600" verticalDpi="600" orientation="landscape" paperSize="9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8"/>
  <sheetViews>
    <sheetView tabSelected="1" zoomScalePageLayoutView="0" workbookViewId="0" topLeftCell="A16">
      <selection activeCell="I23" sqref="I23"/>
    </sheetView>
  </sheetViews>
  <sheetFormatPr defaultColWidth="9.140625" defaultRowHeight="12.75"/>
  <cols>
    <col min="1" max="1" width="1.7109375" style="2" customWidth="1"/>
    <col min="2" max="2" width="14.28125" style="2" customWidth="1"/>
    <col min="3" max="3" width="15.8515625" style="2" customWidth="1"/>
    <col min="4" max="4" width="16.421875" style="2" customWidth="1"/>
    <col min="5" max="5" width="13.140625" style="2" customWidth="1"/>
    <col min="6" max="6" width="20.57421875" style="2" customWidth="1"/>
    <col min="7" max="7" width="15.57421875" style="2" bestFit="1" customWidth="1"/>
    <col min="8" max="8" width="18.421875" style="2" bestFit="1" customWidth="1"/>
    <col min="9" max="9" width="18.7109375" style="2" customWidth="1"/>
    <col min="10" max="10" width="22.28125" style="2" bestFit="1" customWidth="1"/>
    <col min="11" max="11" width="17.7109375" style="2" customWidth="1"/>
    <col min="12" max="12" width="18.8515625" style="2" customWidth="1"/>
    <col min="13" max="13" width="18.57421875" style="2" customWidth="1"/>
    <col min="14" max="14" width="17.28125" style="2" customWidth="1"/>
    <col min="15" max="15" width="21.28125" style="2" customWidth="1"/>
    <col min="16" max="16" width="23.00390625" style="2" customWidth="1"/>
    <col min="17" max="17" width="21.421875" style="2" customWidth="1"/>
    <col min="18" max="19" width="9.140625" style="2" customWidth="1"/>
    <col min="20" max="20" width="14.8515625" style="2" customWidth="1"/>
    <col min="21" max="21" width="15.140625" style="2" customWidth="1"/>
    <col min="22" max="16384" width="9.140625" style="2" customWidth="1"/>
  </cols>
  <sheetData>
    <row r="2" spans="2:9" ht="15.75">
      <c r="B2" s="156" t="s">
        <v>38</v>
      </c>
      <c r="C2" s="157"/>
      <c r="D2" s="157"/>
      <c r="E2" s="157"/>
      <c r="F2" s="157"/>
      <c r="G2" s="157"/>
      <c r="H2" s="157"/>
      <c r="I2" s="157"/>
    </row>
    <row r="5" spans="2:15" ht="15">
      <c r="B5" s="10" t="s">
        <v>47</v>
      </c>
      <c r="C5" s="11"/>
      <c r="D5" s="11"/>
      <c r="E5" s="11"/>
      <c r="F5" s="11"/>
      <c r="G5" s="11"/>
      <c r="H5" s="11"/>
      <c r="I5" s="11"/>
      <c r="J5" s="11"/>
      <c r="K5" s="5"/>
      <c r="L5" s="5"/>
      <c r="M5" s="5"/>
      <c r="N5" s="5"/>
      <c r="O5" s="5"/>
    </row>
    <row r="6" spans="2:10" ht="14.25">
      <c r="B6" s="10" t="s">
        <v>29</v>
      </c>
      <c r="C6" s="10"/>
      <c r="D6" s="1"/>
      <c r="E6" s="1"/>
      <c r="F6" s="1"/>
      <c r="G6" s="1"/>
      <c r="H6" s="1"/>
      <c r="I6" s="1"/>
      <c r="J6" s="1"/>
    </row>
    <row r="7" spans="2:3" ht="12.75">
      <c r="B7" s="31"/>
      <c r="C7" s="9"/>
    </row>
    <row r="8" spans="2:4" ht="12.75">
      <c r="B8" s="12" t="s">
        <v>12</v>
      </c>
      <c r="C8" s="8" t="s">
        <v>14</v>
      </c>
      <c r="D8" s="7"/>
    </row>
    <row r="9" spans="2:3" ht="14.25">
      <c r="B9" s="3"/>
      <c r="C9" s="8" t="s">
        <v>10</v>
      </c>
    </row>
    <row r="10" spans="3:6" ht="14.25">
      <c r="C10" s="32" t="s">
        <v>11</v>
      </c>
      <c r="D10" s="33">
        <f>((8.314*288.15)/101325)*1000</f>
        <v>23.643514433752774</v>
      </c>
      <c r="E10" s="34" t="s">
        <v>31</v>
      </c>
      <c r="F10" s="34" t="s">
        <v>50</v>
      </c>
    </row>
    <row r="11" spans="3:6" ht="12.75">
      <c r="C11" s="32"/>
      <c r="D11" s="33"/>
      <c r="E11" s="34"/>
      <c r="F11" s="34"/>
    </row>
    <row r="12" spans="3:6" ht="14.25">
      <c r="C12" s="32" t="s">
        <v>28</v>
      </c>
      <c r="D12" s="68"/>
      <c r="E12" s="34" t="s">
        <v>30</v>
      </c>
      <c r="F12" s="34" t="s">
        <v>34</v>
      </c>
    </row>
    <row r="13" spans="3:6" ht="12.75">
      <c r="C13" s="6"/>
      <c r="F13" s="7" t="s">
        <v>35</v>
      </c>
    </row>
    <row r="14" spans="3:6" ht="12.75">
      <c r="C14" s="6"/>
      <c r="F14" s="7"/>
    </row>
    <row r="15" spans="2:3" ht="12.75">
      <c r="B15" s="2" t="s">
        <v>56</v>
      </c>
      <c r="C15" s="6"/>
    </row>
    <row r="16" ht="12.75">
      <c r="C16" s="6"/>
    </row>
    <row r="17" spans="1:16" ht="12.75">
      <c r="A17" s="47"/>
      <c r="B17" s="158" t="s">
        <v>54</v>
      </c>
      <c r="C17" s="159"/>
      <c r="D17" s="159"/>
      <c r="E17" s="159"/>
      <c r="F17" s="159"/>
      <c r="G17" s="160"/>
      <c r="H17" s="56"/>
      <c r="I17" s="55"/>
      <c r="J17" s="55"/>
      <c r="K17" s="55"/>
      <c r="L17" s="55"/>
      <c r="M17" s="55"/>
      <c r="P17" s="4"/>
    </row>
    <row r="18" spans="2:16" ht="15">
      <c r="B18" s="50" t="s">
        <v>0</v>
      </c>
      <c r="C18" s="50" t="s">
        <v>1</v>
      </c>
      <c r="D18" s="51" t="s">
        <v>19</v>
      </c>
      <c r="E18" s="51" t="s">
        <v>2</v>
      </c>
      <c r="F18" s="51" t="s">
        <v>3</v>
      </c>
      <c r="G18" s="51" t="s">
        <v>4</v>
      </c>
      <c r="H18" s="13" t="s">
        <v>7</v>
      </c>
      <c r="I18" s="53" t="s">
        <v>9</v>
      </c>
      <c r="J18" s="53" t="s">
        <v>8</v>
      </c>
      <c r="K18" s="53" t="s">
        <v>16</v>
      </c>
      <c r="L18" s="46" t="s">
        <v>15</v>
      </c>
      <c r="M18" s="52" t="s">
        <v>33</v>
      </c>
      <c r="N18" s="54"/>
      <c r="P18" s="4"/>
    </row>
    <row r="19" spans="2:16" ht="14.25">
      <c r="B19" s="26" t="s">
        <v>23</v>
      </c>
      <c r="C19" s="67"/>
      <c r="D19" s="17">
        <f aca="true" t="shared" si="0" ref="D19:D26">C19/100</f>
        <v>0</v>
      </c>
      <c r="E19" s="36">
        <v>16.0426</v>
      </c>
      <c r="F19" s="38">
        <f>E19/D10</f>
        <v>0.6785201093919466</v>
      </c>
      <c r="G19" s="17" t="e">
        <f aca="true" t="shared" si="1" ref="G19:G26">D19*F19/$F$27</f>
        <v>#DIV/0!</v>
      </c>
      <c r="H19" s="21">
        <f>12/E19</f>
        <v>0.7480084275616172</v>
      </c>
      <c r="I19" s="17" t="e">
        <f aca="true" t="shared" si="2" ref="I19:I25">G19*H19</f>
        <v>#DIV/0!</v>
      </c>
      <c r="J19" s="29" t="e">
        <f aca="true" t="shared" si="3" ref="J19:J26">I19*$F$27</f>
        <v>#DIV/0!</v>
      </c>
      <c r="K19" s="41"/>
      <c r="L19" s="44"/>
      <c r="M19" s="44"/>
      <c r="P19" s="4"/>
    </row>
    <row r="20" spans="2:16" ht="14.25">
      <c r="B20" s="26" t="s">
        <v>24</v>
      </c>
      <c r="C20" s="67"/>
      <c r="D20" s="17">
        <f t="shared" si="0"/>
        <v>0</v>
      </c>
      <c r="E20" s="36">
        <v>30.0694</v>
      </c>
      <c r="F20" s="38">
        <f>E20/D10</f>
        <v>1.2717821660672335</v>
      </c>
      <c r="G20" s="17" t="e">
        <f t="shared" si="1"/>
        <v>#DIV/0!</v>
      </c>
      <c r="H20" s="21">
        <f>2*12/E20</f>
        <v>0.798153604661217</v>
      </c>
      <c r="I20" s="17" t="e">
        <f t="shared" si="2"/>
        <v>#DIV/0!</v>
      </c>
      <c r="J20" s="29" t="e">
        <f t="shared" si="3"/>
        <v>#DIV/0!</v>
      </c>
      <c r="K20" s="42"/>
      <c r="L20" s="43"/>
      <c r="M20" s="43"/>
      <c r="P20" s="4"/>
    </row>
    <row r="21" spans="2:16" ht="14.25">
      <c r="B21" s="26" t="s">
        <v>25</v>
      </c>
      <c r="C21" s="67"/>
      <c r="D21" s="17">
        <f t="shared" si="0"/>
        <v>0</v>
      </c>
      <c r="E21" s="36">
        <v>44.0962</v>
      </c>
      <c r="F21" s="38">
        <f>E21/D10</f>
        <v>1.8650442227425204</v>
      </c>
      <c r="G21" s="17" t="e">
        <f t="shared" si="1"/>
        <v>#DIV/0!</v>
      </c>
      <c r="H21" s="21">
        <f>3*12/E21</f>
        <v>0.8163968777354964</v>
      </c>
      <c r="I21" s="17" t="e">
        <f t="shared" si="2"/>
        <v>#DIV/0!</v>
      </c>
      <c r="J21" s="29" t="e">
        <f t="shared" si="3"/>
        <v>#DIV/0!</v>
      </c>
      <c r="K21" s="42"/>
      <c r="L21" s="43"/>
      <c r="M21" s="43"/>
      <c r="P21" s="4"/>
    </row>
    <row r="22" spans="2:16" ht="27.75" customHeight="1">
      <c r="B22" s="27" t="s">
        <v>26</v>
      </c>
      <c r="C22" s="67"/>
      <c r="D22" s="17">
        <f t="shared" si="0"/>
        <v>0</v>
      </c>
      <c r="E22" s="36">
        <v>58.123</v>
      </c>
      <c r="F22" s="38">
        <f>E22/D10</f>
        <v>2.458306279417807</v>
      </c>
      <c r="G22" s="17" t="e">
        <f t="shared" si="1"/>
        <v>#DIV/0!</v>
      </c>
      <c r="H22" s="21">
        <f>4*12/E22</f>
        <v>0.825834867436299</v>
      </c>
      <c r="I22" s="17" t="e">
        <f t="shared" si="2"/>
        <v>#DIV/0!</v>
      </c>
      <c r="J22" s="29" t="e">
        <f t="shared" si="3"/>
        <v>#DIV/0!</v>
      </c>
      <c r="K22" s="42"/>
      <c r="L22" s="43"/>
      <c r="M22" s="43"/>
      <c r="P22" s="4"/>
    </row>
    <row r="23" spans="2:13" ht="28.5">
      <c r="B23" s="28" t="s">
        <v>27</v>
      </c>
      <c r="C23" s="67"/>
      <c r="D23" s="17">
        <f t="shared" si="0"/>
        <v>0</v>
      </c>
      <c r="E23" s="36">
        <v>72.1498</v>
      </c>
      <c r="F23" s="38">
        <f>E23/D10</f>
        <v>3.051568336093094</v>
      </c>
      <c r="G23" s="17" t="e">
        <f t="shared" si="1"/>
        <v>#DIV/0!</v>
      </c>
      <c r="H23" s="21">
        <f>5*12/E23</f>
        <v>0.831603136807032</v>
      </c>
      <c r="I23" s="17" t="e">
        <f t="shared" si="2"/>
        <v>#DIV/0!</v>
      </c>
      <c r="J23" s="29" t="e">
        <f t="shared" si="3"/>
        <v>#DIV/0!</v>
      </c>
      <c r="K23" s="43"/>
      <c r="L23" s="43"/>
      <c r="M23" s="43"/>
    </row>
    <row r="24" spans="2:13" ht="27">
      <c r="B24" s="28" t="s">
        <v>45</v>
      </c>
      <c r="C24" s="67"/>
      <c r="D24" s="17">
        <f t="shared" si="0"/>
        <v>0</v>
      </c>
      <c r="E24" s="36">
        <v>86.1766</v>
      </c>
      <c r="F24" s="38">
        <f>E24/D10</f>
        <v>3.6448303927683803</v>
      </c>
      <c r="G24" s="17" t="e">
        <f t="shared" si="1"/>
        <v>#DIV/0!</v>
      </c>
      <c r="H24" s="21">
        <f>6*12/E24</f>
        <v>0.8354936258798793</v>
      </c>
      <c r="I24" s="17" t="e">
        <f t="shared" si="2"/>
        <v>#DIV/0!</v>
      </c>
      <c r="J24" s="29" t="e">
        <f t="shared" si="3"/>
        <v>#DIV/0!</v>
      </c>
      <c r="K24" s="42"/>
      <c r="L24" s="43"/>
      <c r="M24" s="43"/>
    </row>
    <row r="25" spans="2:13" ht="14.25">
      <c r="B25" s="26" t="s">
        <v>21</v>
      </c>
      <c r="C25" s="67"/>
      <c r="D25" s="17">
        <f t="shared" si="0"/>
        <v>0</v>
      </c>
      <c r="E25" s="36">
        <v>44.009</v>
      </c>
      <c r="F25" s="38">
        <f>E25/D10</f>
        <v>1.8613561077524952</v>
      </c>
      <c r="G25" s="17" t="e">
        <f t="shared" si="1"/>
        <v>#DIV/0!</v>
      </c>
      <c r="H25" s="21">
        <f>12/44</f>
        <v>0.2727272727272727</v>
      </c>
      <c r="I25" s="17" t="e">
        <f t="shared" si="2"/>
        <v>#DIV/0!</v>
      </c>
      <c r="J25" s="29" t="e">
        <f t="shared" si="3"/>
        <v>#DIV/0!</v>
      </c>
      <c r="K25" s="42"/>
      <c r="L25" s="43"/>
      <c r="M25" s="43"/>
    </row>
    <row r="26" spans="2:13" ht="14.25">
      <c r="B26" s="26" t="s">
        <v>22</v>
      </c>
      <c r="C26" s="67"/>
      <c r="D26" s="17">
        <f t="shared" si="0"/>
        <v>0</v>
      </c>
      <c r="E26" s="36">
        <v>28.014</v>
      </c>
      <c r="F26" s="38">
        <f>E26/D10</f>
        <v>1.1848492354422595</v>
      </c>
      <c r="G26" s="17" t="e">
        <f t="shared" si="1"/>
        <v>#DIV/0!</v>
      </c>
      <c r="H26" s="21">
        <v>0</v>
      </c>
      <c r="I26" s="17">
        <v>0</v>
      </c>
      <c r="J26" s="29">
        <f t="shared" si="3"/>
        <v>0</v>
      </c>
      <c r="K26" s="42"/>
      <c r="L26" s="45"/>
      <c r="M26" s="43"/>
    </row>
    <row r="27" spans="2:13" ht="15.75" customHeight="1">
      <c r="B27" s="18" t="s">
        <v>13</v>
      </c>
      <c r="C27" s="35">
        <f>SUM(C19:C26)</f>
        <v>0</v>
      </c>
      <c r="D27" s="19"/>
      <c r="E27" s="19"/>
      <c r="F27" s="20">
        <f>SUMPRODUCT(D19:D26*F19:F26)</f>
        <v>0</v>
      </c>
      <c r="G27" s="20" t="e">
        <f>SUM(G19:G26)</f>
        <v>#DIV/0!</v>
      </c>
      <c r="H27" s="20"/>
      <c r="I27" s="20"/>
      <c r="J27" s="30" t="e">
        <f>SUM(J19:J25)</f>
        <v>#DIV/0!</v>
      </c>
      <c r="K27" s="37">
        <v>3.664</v>
      </c>
      <c r="L27" s="40" t="e">
        <f>J27*K27</f>
        <v>#DIV/0!</v>
      </c>
      <c r="M27" s="39" t="e">
        <f>1000*L27/D12</f>
        <v>#DIV/0!</v>
      </c>
    </row>
    <row r="28" spans="2:12" s="4" customFormat="1" ht="13.5" thickBot="1">
      <c r="B28" s="15"/>
      <c r="C28" s="24"/>
      <c r="D28" s="25"/>
      <c r="E28" s="25"/>
      <c r="F28" s="14"/>
      <c r="G28" s="14"/>
      <c r="H28" s="14"/>
      <c r="I28" s="14"/>
      <c r="J28" s="23"/>
      <c r="K28" s="23"/>
      <c r="L28" s="23"/>
    </row>
    <row r="29" spans="2:12" s="4" customFormat="1" ht="16.5" thickBot="1">
      <c r="B29" s="161" t="s">
        <v>20</v>
      </c>
      <c r="C29" s="163"/>
      <c r="D29" s="63" t="e">
        <f>M27</f>
        <v>#DIV/0!</v>
      </c>
      <c r="E29" s="66" t="s">
        <v>43</v>
      </c>
      <c r="F29" s="65"/>
      <c r="G29" s="14"/>
      <c r="H29" s="14"/>
      <c r="I29" s="14"/>
      <c r="J29" s="23"/>
      <c r="K29" s="23"/>
      <c r="L29" s="23"/>
    </row>
    <row r="30" spans="2:12" s="4" customFormat="1" ht="12.75">
      <c r="B30" s="15"/>
      <c r="C30" s="24"/>
      <c r="D30" s="25"/>
      <c r="E30" s="64"/>
      <c r="F30" s="14"/>
      <c r="G30" s="14"/>
      <c r="H30" s="14"/>
      <c r="I30" s="14"/>
      <c r="J30" s="23"/>
      <c r="K30" s="23"/>
      <c r="L30" s="23"/>
    </row>
    <row r="31" spans="2:12" s="4" customFormat="1" ht="12.75">
      <c r="B31" s="15"/>
      <c r="C31" s="24"/>
      <c r="D31" s="25"/>
      <c r="E31" s="25"/>
      <c r="F31" s="14"/>
      <c r="G31" s="14"/>
      <c r="H31" s="14"/>
      <c r="I31" s="14"/>
      <c r="J31" s="23"/>
      <c r="K31" s="23"/>
      <c r="L31" s="23"/>
    </row>
    <row r="33" spans="3:8" ht="14.25">
      <c r="C33" s="61" t="s">
        <v>37</v>
      </c>
      <c r="D33" s="69"/>
      <c r="E33" s="62" t="s">
        <v>36</v>
      </c>
      <c r="F33" s="34" t="s">
        <v>42</v>
      </c>
      <c r="G33" s="22"/>
      <c r="H33" s="22"/>
    </row>
    <row r="34" ht="12.75">
      <c r="H34" s="22"/>
    </row>
    <row r="35" spans="1:16" ht="12.75">
      <c r="A35" s="57"/>
      <c r="B35" s="158" t="s">
        <v>39</v>
      </c>
      <c r="C35" s="159"/>
      <c r="D35" s="159"/>
      <c r="E35" s="159"/>
      <c r="F35" s="159"/>
      <c r="G35" s="160"/>
      <c r="H35" s="56"/>
      <c r="I35" s="55"/>
      <c r="J35" s="55"/>
      <c r="K35" s="55"/>
      <c r="L35" s="55"/>
      <c r="M35" s="55"/>
      <c r="N35" s="55"/>
      <c r="P35" s="4"/>
    </row>
    <row r="36" spans="1:15" ht="15">
      <c r="A36" s="57"/>
      <c r="B36" s="13" t="s">
        <v>0</v>
      </c>
      <c r="C36" s="50" t="s">
        <v>17</v>
      </c>
      <c r="D36" s="50" t="s">
        <v>32</v>
      </c>
      <c r="E36" s="51" t="s">
        <v>2</v>
      </c>
      <c r="F36" s="51" t="s">
        <v>18</v>
      </c>
      <c r="G36" s="51" t="s">
        <v>55</v>
      </c>
      <c r="H36" s="13" t="s">
        <v>3</v>
      </c>
      <c r="I36" s="52" t="s">
        <v>7</v>
      </c>
      <c r="J36" s="52" t="s">
        <v>9</v>
      </c>
      <c r="K36" s="53" t="s">
        <v>8</v>
      </c>
      <c r="L36" s="46" t="s">
        <v>16</v>
      </c>
      <c r="M36" s="52" t="s">
        <v>15</v>
      </c>
      <c r="N36" s="52" t="s">
        <v>33</v>
      </c>
      <c r="O36" s="58"/>
    </row>
    <row r="37" spans="2:15" ht="14.25">
      <c r="B37" s="26" t="s">
        <v>23</v>
      </c>
      <c r="C37" s="67"/>
      <c r="D37" s="48">
        <f aca="true" t="shared" si="4" ref="D37:D44">C37/100</f>
        <v>0</v>
      </c>
      <c r="E37" s="36">
        <v>16.0426</v>
      </c>
      <c r="F37" s="141">
        <f aca="true" t="shared" si="5" ref="F37:F44">D37*$D$10/E37</f>
        <v>0</v>
      </c>
      <c r="G37" s="17" t="e">
        <f aca="true" t="shared" si="6" ref="G37:G44">$F37/$F$45</f>
        <v>#DIV/0!</v>
      </c>
      <c r="H37" s="38">
        <f aca="true" t="shared" si="7" ref="H37:H44">E37/$D$10</f>
        <v>0.6785201093919466</v>
      </c>
      <c r="I37" s="21">
        <f>12/E37</f>
        <v>0.7480084275616172</v>
      </c>
      <c r="J37" s="17">
        <f aca="true" t="shared" si="8" ref="J37:J44">D37*I37</f>
        <v>0</v>
      </c>
      <c r="K37" s="29" t="e">
        <f aca="true" t="shared" si="9" ref="K37:K44">J37*$H$45</f>
        <v>#DIV/0!</v>
      </c>
      <c r="L37" s="41"/>
      <c r="M37" s="44"/>
      <c r="N37" s="44"/>
      <c r="O37" s="4"/>
    </row>
    <row r="38" spans="2:15" ht="14.25">
      <c r="B38" s="26" t="s">
        <v>24</v>
      </c>
      <c r="C38" s="67"/>
      <c r="D38" s="48">
        <f t="shared" si="4"/>
        <v>0</v>
      </c>
      <c r="E38" s="36">
        <v>30.0694</v>
      </c>
      <c r="F38" s="141">
        <f t="shared" si="5"/>
        <v>0</v>
      </c>
      <c r="G38" s="17" t="e">
        <f t="shared" si="6"/>
        <v>#DIV/0!</v>
      </c>
      <c r="H38" s="38">
        <f t="shared" si="7"/>
        <v>1.2717821660672335</v>
      </c>
      <c r="I38" s="21">
        <f>2*12/E38</f>
        <v>0.798153604661217</v>
      </c>
      <c r="J38" s="17">
        <f t="shared" si="8"/>
        <v>0</v>
      </c>
      <c r="K38" s="29" t="e">
        <f t="shared" si="9"/>
        <v>#DIV/0!</v>
      </c>
      <c r="L38" s="42"/>
      <c r="M38" s="43"/>
      <c r="N38" s="43"/>
      <c r="O38" s="4"/>
    </row>
    <row r="39" spans="2:15" ht="14.25">
      <c r="B39" s="26" t="s">
        <v>25</v>
      </c>
      <c r="C39" s="67"/>
      <c r="D39" s="48">
        <f t="shared" si="4"/>
        <v>0</v>
      </c>
      <c r="E39" s="36">
        <v>44.0962</v>
      </c>
      <c r="F39" s="141">
        <f t="shared" si="5"/>
        <v>0</v>
      </c>
      <c r="G39" s="17" t="e">
        <f t="shared" si="6"/>
        <v>#DIV/0!</v>
      </c>
      <c r="H39" s="38">
        <f t="shared" si="7"/>
        <v>1.8650442227425204</v>
      </c>
      <c r="I39" s="21">
        <f>3*12/E39</f>
        <v>0.8163968777354964</v>
      </c>
      <c r="J39" s="17">
        <f t="shared" si="8"/>
        <v>0</v>
      </c>
      <c r="K39" s="29" t="e">
        <f t="shared" si="9"/>
        <v>#DIV/0!</v>
      </c>
      <c r="L39" s="42"/>
      <c r="M39" s="43"/>
      <c r="N39" s="43"/>
      <c r="O39" s="4"/>
    </row>
    <row r="40" spans="2:15" ht="28.5">
      <c r="B40" s="27" t="s">
        <v>26</v>
      </c>
      <c r="C40" s="67"/>
      <c r="D40" s="48">
        <f t="shared" si="4"/>
        <v>0</v>
      </c>
      <c r="E40" s="36">
        <v>58.123</v>
      </c>
      <c r="F40" s="141">
        <f t="shared" si="5"/>
        <v>0</v>
      </c>
      <c r="G40" s="17" t="e">
        <f t="shared" si="6"/>
        <v>#DIV/0!</v>
      </c>
      <c r="H40" s="38">
        <f t="shared" si="7"/>
        <v>2.458306279417807</v>
      </c>
      <c r="I40" s="21">
        <f>4*12/E40</f>
        <v>0.825834867436299</v>
      </c>
      <c r="J40" s="17">
        <f t="shared" si="8"/>
        <v>0</v>
      </c>
      <c r="K40" s="29" t="e">
        <f t="shared" si="9"/>
        <v>#DIV/0!</v>
      </c>
      <c r="L40" s="42"/>
      <c r="M40" s="43"/>
      <c r="N40" s="43"/>
      <c r="O40" s="4"/>
    </row>
    <row r="41" spans="2:14" ht="28.5">
      <c r="B41" s="28" t="s">
        <v>27</v>
      </c>
      <c r="C41" s="67"/>
      <c r="D41" s="48">
        <f t="shared" si="4"/>
        <v>0</v>
      </c>
      <c r="E41" s="36">
        <v>72.1498</v>
      </c>
      <c r="F41" s="141">
        <f t="shared" si="5"/>
        <v>0</v>
      </c>
      <c r="G41" s="17" t="e">
        <f t="shared" si="6"/>
        <v>#DIV/0!</v>
      </c>
      <c r="H41" s="38">
        <f t="shared" si="7"/>
        <v>3.051568336093094</v>
      </c>
      <c r="I41" s="21">
        <f>5*12/E41</f>
        <v>0.831603136807032</v>
      </c>
      <c r="J41" s="17">
        <f t="shared" si="8"/>
        <v>0</v>
      </c>
      <c r="K41" s="29" t="e">
        <f t="shared" si="9"/>
        <v>#DIV/0!</v>
      </c>
      <c r="L41" s="43"/>
      <c r="M41" s="43"/>
      <c r="N41" s="43"/>
    </row>
    <row r="42" spans="2:14" ht="27">
      <c r="B42" s="28" t="s">
        <v>45</v>
      </c>
      <c r="C42" s="67"/>
      <c r="D42" s="48">
        <f t="shared" si="4"/>
        <v>0</v>
      </c>
      <c r="E42" s="36">
        <v>86.1766</v>
      </c>
      <c r="F42" s="141">
        <f t="shared" si="5"/>
        <v>0</v>
      </c>
      <c r="G42" s="17" t="e">
        <f t="shared" si="6"/>
        <v>#DIV/0!</v>
      </c>
      <c r="H42" s="38">
        <f t="shared" si="7"/>
        <v>3.6448303927683803</v>
      </c>
      <c r="I42" s="21">
        <f>5*12/E42</f>
        <v>0.6962446882332327</v>
      </c>
      <c r="J42" s="17">
        <f t="shared" si="8"/>
        <v>0</v>
      </c>
      <c r="K42" s="29" t="e">
        <f t="shared" si="9"/>
        <v>#DIV/0!</v>
      </c>
      <c r="L42" s="42"/>
      <c r="M42" s="43"/>
      <c r="N42" s="43"/>
    </row>
    <row r="43" spans="2:14" ht="15.75">
      <c r="B43" s="16" t="s">
        <v>5</v>
      </c>
      <c r="C43" s="67"/>
      <c r="D43" s="48">
        <f t="shared" si="4"/>
        <v>0</v>
      </c>
      <c r="E43" s="36">
        <v>44.009</v>
      </c>
      <c r="F43" s="141">
        <f t="shared" si="5"/>
        <v>0</v>
      </c>
      <c r="G43" s="17" t="e">
        <f t="shared" si="6"/>
        <v>#DIV/0!</v>
      </c>
      <c r="H43" s="38">
        <f t="shared" si="7"/>
        <v>1.8613561077524952</v>
      </c>
      <c r="I43" s="21">
        <f>12/44</f>
        <v>0.2727272727272727</v>
      </c>
      <c r="J43" s="17">
        <f t="shared" si="8"/>
        <v>0</v>
      </c>
      <c r="K43" s="29" t="e">
        <f t="shared" si="9"/>
        <v>#DIV/0!</v>
      </c>
      <c r="L43" s="42"/>
      <c r="M43" s="43"/>
      <c r="N43" s="43"/>
    </row>
    <row r="44" spans="2:14" ht="15.75">
      <c r="B44" s="16" t="s">
        <v>6</v>
      </c>
      <c r="C44" s="67"/>
      <c r="D44" s="48">
        <f t="shared" si="4"/>
        <v>0</v>
      </c>
      <c r="E44" s="36">
        <v>28.014</v>
      </c>
      <c r="F44" s="141">
        <f t="shared" si="5"/>
        <v>0</v>
      </c>
      <c r="G44" s="17" t="e">
        <f t="shared" si="6"/>
        <v>#DIV/0!</v>
      </c>
      <c r="H44" s="38">
        <f t="shared" si="7"/>
        <v>1.1848492354422595</v>
      </c>
      <c r="I44" s="21">
        <v>0</v>
      </c>
      <c r="J44" s="17">
        <f t="shared" si="8"/>
        <v>0</v>
      </c>
      <c r="K44" s="29" t="e">
        <f t="shared" si="9"/>
        <v>#DIV/0!</v>
      </c>
      <c r="L44" s="49"/>
      <c r="M44" s="45"/>
      <c r="N44" s="43"/>
    </row>
    <row r="45" spans="2:14" ht="15.75" customHeight="1">
      <c r="B45" s="18" t="s">
        <v>13</v>
      </c>
      <c r="C45" s="35">
        <f>SUM(C37:C44)</f>
        <v>0</v>
      </c>
      <c r="D45" s="19"/>
      <c r="E45" s="19"/>
      <c r="F45" s="20">
        <f>SUM(F37:F44)</f>
        <v>0</v>
      </c>
      <c r="G45" s="20" t="e">
        <f>SUM(G37:G44)</f>
        <v>#DIV/0!</v>
      </c>
      <c r="H45" s="20" t="e">
        <f>SUMPRODUCT(G37:G44*H37:H44)</f>
        <v>#DIV/0!</v>
      </c>
      <c r="I45" s="20"/>
      <c r="J45" s="20"/>
      <c r="K45" s="30" t="e">
        <f>SUM(K37:K43)</f>
        <v>#DIV/0!</v>
      </c>
      <c r="L45" s="37">
        <v>3.664</v>
      </c>
      <c r="M45" s="37" t="e">
        <f>K45*L45</f>
        <v>#DIV/0!</v>
      </c>
      <c r="N45" s="39" t="e">
        <f>1000*M45/D12</f>
        <v>#DIV/0!</v>
      </c>
    </row>
    <row r="46" ht="13.5" thickBot="1">
      <c r="D46" s="59"/>
    </row>
    <row r="47" spans="2:12" s="4" customFormat="1" ht="16.5" thickBot="1">
      <c r="B47" s="161" t="s">
        <v>20</v>
      </c>
      <c r="C47" s="162"/>
      <c r="D47" s="63" t="e">
        <f>N45</f>
        <v>#DIV/0!</v>
      </c>
      <c r="E47" s="66" t="s">
        <v>43</v>
      </c>
      <c r="F47" s="65"/>
      <c r="G47" s="14"/>
      <c r="H47" s="14"/>
      <c r="I47" s="14"/>
      <c r="J47" s="23"/>
      <c r="K47" s="23"/>
      <c r="L47" s="23"/>
    </row>
    <row r="48" spans="4:5" ht="12.75">
      <c r="D48" s="60"/>
      <c r="E48" s="60"/>
    </row>
  </sheetData>
  <sheetProtection password="C14C" sheet="1" objects="1" scenarios="1"/>
  <mergeCells count="5">
    <mergeCell ref="B2:I2"/>
    <mergeCell ref="B17:G17"/>
    <mergeCell ref="B47:C47"/>
    <mergeCell ref="B29:C29"/>
    <mergeCell ref="B35:G35"/>
  </mergeCells>
  <printOptions/>
  <pageMargins left="0.75" right="0.75" top="1" bottom="1" header="0.5" footer="0.5"/>
  <pageSetup fitToHeight="1" fitToWidth="1" horizontalDpi="600" verticalDpi="600" orientation="landscape" paperSize="9" scal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ahublin</dc:creator>
  <cp:keywords/>
  <dc:description/>
  <cp:lastModifiedBy>Grozdana Avirović</cp:lastModifiedBy>
  <cp:lastPrinted>2009-01-19T12:04:35Z</cp:lastPrinted>
  <dcterms:created xsi:type="dcterms:W3CDTF">2005-07-19T07:33:05Z</dcterms:created>
  <dcterms:modified xsi:type="dcterms:W3CDTF">2015-05-27T06:36:49Z</dcterms:modified>
  <cp:category/>
  <cp:version/>
  <cp:contentType/>
  <cp:contentStatus/>
</cp:coreProperties>
</file>